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Y:\Documentos Ewerton\EDITAIS - 2019\T. PREÇOS\TP 004 - ANEXOS\"/>
    </mc:Choice>
  </mc:AlternateContent>
  <bookViews>
    <workbookView xWindow="0" yWindow="0" windowWidth="20730" windowHeight="11760" tabRatio="852" activeTab="3"/>
  </bookViews>
  <sheets>
    <sheet name="ANEXO 01-ORÇAMENTO" sheetId="18" r:id="rId1"/>
    <sheet name="ANEXO 02-BDI" sheetId="15" r:id="rId2"/>
    <sheet name="ANEXO 03-CRONOGRAMA" sheetId="20" r:id="rId3"/>
    <sheet name="ANEXO 04- ENCARGOS SOCIAIS" sheetId="21" r:id="rId4"/>
    <sheet name="Plan4" sheetId="14" state="hidden" r:id="rId5"/>
  </sheets>
  <externalReferences>
    <externalReference r:id="rId6"/>
  </externalReferences>
  <definedNames>
    <definedName name="_xlnm.Print_Area" localSheetId="0">'ANEXO 01-ORÇAMENTO'!$A$1:$J$59</definedName>
    <definedName name="_xlnm.Print_Area" localSheetId="1">'ANEXO 02-BDI'!$A$1:$T$34</definedName>
    <definedName name="_xlnm.Print_Area" localSheetId="2">'ANEXO 03-CRONOGRAMA'!$A$1:$L$52</definedName>
    <definedName name="_xlnm.Print_Titles" localSheetId="0">'ANEXO 01-ORÇAMENTO'!$16:$16</definedName>
    <definedName name="_xlnm.Print_Titles" localSheetId="2">'ANEXO 03-CRONOGRAMA'!$9:$9</definedName>
  </definedNames>
  <calcPr calcId="152511" fullPrecision="0"/>
</workbook>
</file>

<file path=xl/calcChain.xml><?xml version="1.0" encoding="utf-8"?>
<calcChain xmlns="http://schemas.openxmlformats.org/spreadsheetml/2006/main">
  <c r="I40" i="20" l="1"/>
  <c r="K40" i="20" s="1"/>
  <c r="A40" i="20"/>
  <c r="B40" i="20"/>
  <c r="C40" i="20"/>
  <c r="D40" i="20"/>
  <c r="E40" i="20"/>
  <c r="F40" i="20"/>
  <c r="G40" i="20"/>
  <c r="H40" i="20"/>
  <c r="J52" i="18" l="1"/>
  <c r="I52" i="18"/>
  <c r="J51" i="18"/>
  <c r="I51" i="18"/>
  <c r="J33" i="18"/>
  <c r="I33" i="18"/>
  <c r="H33" i="18"/>
  <c r="I29" i="18" l="1"/>
  <c r="H22" i="18" l="1"/>
  <c r="J19" i="18"/>
  <c r="K20" i="18" l="1"/>
  <c r="K23" i="18"/>
  <c r="K24" i="18"/>
  <c r="K28" i="18"/>
  <c r="K34" i="18"/>
  <c r="K39" i="18"/>
  <c r="K43" i="18"/>
  <c r="J22" i="18"/>
  <c r="I22" i="18"/>
  <c r="K22" i="18" l="1"/>
  <c r="A43" i="20"/>
  <c r="B43" i="20"/>
  <c r="C43" i="20"/>
  <c r="D43" i="20"/>
  <c r="E43" i="20"/>
  <c r="F43" i="20"/>
  <c r="A30" i="20"/>
  <c r="B30" i="20"/>
  <c r="C30" i="20"/>
  <c r="D30" i="20"/>
  <c r="E30" i="20"/>
  <c r="F30" i="20"/>
  <c r="A17" i="20"/>
  <c r="C17" i="20"/>
  <c r="A18" i="20"/>
  <c r="B18" i="20"/>
  <c r="C18" i="20"/>
  <c r="D18" i="20"/>
  <c r="E18" i="20"/>
  <c r="F18" i="20"/>
  <c r="A19" i="20"/>
  <c r="B19" i="20"/>
  <c r="C19" i="20"/>
  <c r="D19" i="20"/>
  <c r="E19" i="20"/>
  <c r="F19" i="20"/>
  <c r="A20" i="20"/>
  <c r="B20" i="20"/>
  <c r="C20" i="20"/>
  <c r="D20" i="20"/>
  <c r="E20" i="20"/>
  <c r="F20" i="20"/>
  <c r="A21" i="20"/>
  <c r="C21" i="20"/>
  <c r="A22" i="20"/>
  <c r="B22" i="20"/>
  <c r="C22" i="20"/>
  <c r="D22" i="20"/>
  <c r="E22" i="20"/>
  <c r="F22" i="20"/>
  <c r="A23" i="20"/>
  <c r="B23" i="20"/>
  <c r="C23" i="20"/>
  <c r="D23" i="20"/>
  <c r="E23" i="20"/>
  <c r="F23" i="20"/>
  <c r="A24" i="20"/>
  <c r="B24" i="20"/>
  <c r="C24" i="20"/>
  <c r="D24" i="20"/>
  <c r="E24" i="20"/>
  <c r="F24" i="20"/>
  <c r="A25" i="20"/>
  <c r="B25" i="20"/>
  <c r="C25" i="20"/>
  <c r="D25" i="20"/>
  <c r="E25" i="20"/>
  <c r="F25" i="20"/>
  <c r="I59" i="21" l="1"/>
  <c r="C36" i="20" l="1"/>
  <c r="A36" i="20"/>
  <c r="A37" i="20"/>
  <c r="B37" i="20"/>
  <c r="C37" i="20"/>
  <c r="D37" i="20"/>
  <c r="E37" i="20"/>
  <c r="F37" i="20"/>
  <c r="A38" i="20"/>
  <c r="B38" i="20"/>
  <c r="C38" i="20"/>
  <c r="D38" i="20"/>
  <c r="E38" i="20"/>
  <c r="F38" i="20"/>
  <c r="A39" i="20"/>
  <c r="B39" i="20"/>
  <c r="C39" i="20"/>
  <c r="D39" i="20"/>
  <c r="E39" i="20"/>
  <c r="F39" i="20"/>
  <c r="A41" i="20"/>
  <c r="B41" i="20"/>
  <c r="C41" i="20"/>
  <c r="D41" i="20"/>
  <c r="E41" i="20"/>
  <c r="F41" i="20"/>
  <c r="A42" i="20"/>
  <c r="B42" i="20"/>
  <c r="C42" i="20"/>
  <c r="D42" i="20"/>
  <c r="E42" i="20"/>
  <c r="F42" i="20"/>
  <c r="C44" i="20"/>
  <c r="F45" i="20" l="1"/>
  <c r="A10" i="20"/>
  <c r="C10" i="20"/>
  <c r="A11" i="20"/>
  <c r="B11" i="20"/>
  <c r="C11" i="20"/>
  <c r="D11" i="20"/>
  <c r="E11" i="20"/>
  <c r="F11" i="20"/>
  <c r="C12" i="20"/>
  <c r="A13" i="20"/>
  <c r="C13" i="20"/>
  <c r="A14" i="20"/>
  <c r="B14" i="20"/>
  <c r="C14" i="20"/>
  <c r="D14" i="20"/>
  <c r="E14" i="20"/>
  <c r="F14" i="20"/>
  <c r="C15" i="20"/>
  <c r="A16" i="20"/>
  <c r="C16" i="20"/>
  <c r="C26" i="20"/>
  <c r="A27" i="20"/>
  <c r="C27" i="20"/>
  <c r="A28" i="20"/>
  <c r="B28" i="20"/>
  <c r="C28" i="20"/>
  <c r="D28" i="20"/>
  <c r="E28" i="20"/>
  <c r="F28" i="20"/>
  <c r="A29" i="20"/>
  <c r="B29" i="20"/>
  <c r="C29" i="20"/>
  <c r="D29" i="20"/>
  <c r="E29" i="20"/>
  <c r="F29" i="20"/>
  <c r="C31" i="20"/>
  <c r="A32" i="20"/>
  <c r="C32" i="20"/>
  <c r="A33" i="20"/>
  <c r="B33" i="20"/>
  <c r="C33" i="20"/>
  <c r="D33" i="20"/>
  <c r="E33" i="20"/>
  <c r="F33" i="20"/>
  <c r="A34" i="20"/>
  <c r="B34" i="20"/>
  <c r="C34" i="20"/>
  <c r="D34" i="20"/>
  <c r="E34" i="20"/>
  <c r="F34" i="20"/>
  <c r="C35" i="20"/>
  <c r="T15" i="14" l="1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I62" i="21"/>
  <c r="I61" i="21"/>
  <c r="A57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7" i="21"/>
  <c r="A6" i="21"/>
  <c r="A5" i="21"/>
  <c r="H9" i="20"/>
  <c r="G9" i="20"/>
  <c r="F9" i="20"/>
  <c r="E9" i="20"/>
  <c r="D9" i="20"/>
  <c r="C9" i="20"/>
  <c r="A9" i="20"/>
  <c r="A8" i="20"/>
  <c r="A7" i="20"/>
  <c r="A6" i="20"/>
  <c r="A5" i="20"/>
  <c r="I33" i="15"/>
  <c r="A30" i="15"/>
  <c r="A29" i="15"/>
  <c r="R26" i="15"/>
  <c r="O26" i="15"/>
  <c r="L26" i="15"/>
  <c r="F26" i="15"/>
  <c r="I26" i="15" s="1"/>
  <c r="A27" i="15" s="1"/>
  <c r="F22" i="15"/>
  <c r="R20" i="15"/>
  <c r="O20" i="15"/>
  <c r="L20" i="15"/>
  <c r="I20" i="15"/>
  <c r="R19" i="15"/>
  <c r="O19" i="15"/>
  <c r="L19" i="15"/>
  <c r="I19" i="15"/>
  <c r="R18" i="15"/>
  <c r="O18" i="15"/>
  <c r="L18" i="15"/>
  <c r="I18" i="15"/>
  <c r="R17" i="15"/>
  <c r="O17" i="15"/>
  <c r="L17" i="15"/>
  <c r="I17" i="15"/>
  <c r="R16" i="15"/>
  <c r="O16" i="15"/>
  <c r="L16" i="15"/>
  <c r="I16" i="15"/>
  <c r="R15" i="15"/>
  <c r="O15" i="15"/>
  <c r="L15" i="15"/>
  <c r="I15" i="15"/>
  <c r="R14" i="15"/>
  <c r="O14" i="15"/>
  <c r="L14" i="15"/>
  <c r="I14" i="15"/>
  <c r="R13" i="15"/>
  <c r="O13" i="15"/>
  <c r="L13" i="15"/>
  <c r="I13" i="15"/>
  <c r="A24" i="15" s="1"/>
  <c r="A7" i="15"/>
  <c r="A6" i="15"/>
  <c r="A5" i="15"/>
  <c r="E9" i="18"/>
  <c r="G47" i="18" l="1"/>
  <c r="H47" i="18" s="1"/>
  <c r="G37" i="18"/>
  <c r="G50" i="18"/>
  <c r="G45" i="18"/>
  <c r="G49" i="18"/>
  <c r="G41" i="18"/>
  <c r="H41" i="18" s="1"/>
  <c r="G44" i="18"/>
  <c r="G48" i="18"/>
  <c r="G46" i="18"/>
  <c r="G26" i="18"/>
  <c r="G19" i="20" s="1"/>
  <c r="G40" i="18"/>
  <c r="G30" i="18"/>
  <c r="G23" i="20" s="1"/>
  <c r="G31" i="18"/>
  <c r="G24" i="20" s="1"/>
  <c r="G29" i="18"/>
  <c r="G22" i="20" s="1"/>
  <c r="G32" i="18"/>
  <c r="G25" i="20" s="1"/>
  <c r="G18" i="18"/>
  <c r="G35" i="18"/>
  <c r="G36" i="18"/>
  <c r="G27" i="18"/>
  <c r="G20" i="20" s="1"/>
  <c r="G21" i="18"/>
  <c r="G25" i="18"/>
  <c r="G18" i="20" s="1"/>
  <c r="G14" i="20" l="1"/>
  <c r="H21" i="18"/>
  <c r="H50" i="18"/>
  <c r="G43" i="20"/>
  <c r="H34" i="20"/>
  <c r="I34" i="20" s="1"/>
  <c r="K34" i="20" s="1"/>
  <c r="I41" i="18"/>
  <c r="J41" i="18"/>
  <c r="H37" i="18"/>
  <c r="G30" i="20"/>
  <c r="J47" i="18"/>
  <c r="I47" i="18"/>
  <c r="K47" i="18" s="1"/>
  <c r="G34" i="20"/>
  <c r="H49" i="18"/>
  <c r="G42" i="20"/>
  <c r="H44" i="18"/>
  <c r="G37" i="20"/>
  <c r="H46" i="18"/>
  <c r="G39" i="20"/>
  <c r="H48" i="18"/>
  <c r="G41" i="20"/>
  <c r="H45" i="18"/>
  <c r="G38" i="20"/>
  <c r="H40" i="18"/>
  <c r="G33" i="20"/>
  <c r="H36" i="18"/>
  <c r="G29" i="20"/>
  <c r="H26" i="18"/>
  <c r="H32" i="18"/>
  <c r="H29" i="18"/>
  <c r="H35" i="18"/>
  <c r="G28" i="20"/>
  <c r="H31" i="18"/>
  <c r="H18" i="18"/>
  <c r="I18" i="18" s="1"/>
  <c r="K18" i="18" s="1"/>
  <c r="G11" i="20"/>
  <c r="H30" i="18"/>
  <c r="H14" i="20"/>
  <c r="I14" i="20" s="1"/>
  <c r="K14" i="20" s="1"/>
  <c r="H27" i="18"/>
  <c r="H25" i="18"/>
  <c r="I31" i="18" l="1"/>
  <c r="K31" i="18" s="1"/>
  <c r="J31" i="18"/>
  <c r="H24" i="20"/>
  <c r="I24" i="20" s="1"/>
  <c r="K24" i="20" s="1"/>
  <c r="J32" i="18"/>
  <c r="I32" i="18"/>
  <c r="H25" i="20"/>
  <c r="I25" i="20" s="1"/>
  <c r="K25" i="20" s="1"/>
  <c r="J40" i="18"/>
  <c r="J50" i="18"/>
  <c r="K50" i="18" s="1"/>
  <c r="H43" i="20"/>
  <c r="I43" i="20" s="1"/>
  <c r="K43" i="20" s="1"/>
  <c r="J35" i="18"/>
  <c r="I35" i="18"/>
  <c r="K35" i="18" s="1"/>
  <c r="K41" i="18"/>
  <c r="J21" i="18"/>
  <c r="I21" i="18"/>
  <c r="J37" i="18"/>
  <c r="I37" i="18"/>
  <c r="H30" i="20"/>
  <c r="I30" i="20" s="1"/>
  <c r="K30" i="20" s="1"/>
  <c r="I30" i="18"/>
  <c r="K30" i="18" s="1"/>
  <c r="J30" i="18"/>
  <c r="H23" i="20"/>
  <c r="I23" i="20" s="1"/>
  <c r="K23" i="20" s="1"/>
  <c r="I26" i="18"/>
  <c r="K26" i="18" s="1"/>
  <c r="J26" i="18"/>
  <c r="H19" i="20"/>
  <c r="H41" i="20"/>
  <c r="I41" i="20" s="1"/>
  <c r="K41" i="20" s="1"/>
  <c r="I48" i="18"/>
  <c r="K48" i="18" s="1"/>
  <c r="J48" i="18"/>
  <c r="J44" i="18"/>
  <c r="I44" i="18"/>
  <c r="K25" i="18"/>
  <c r="H18" i="20"/>
  <c r="J27" i="18"/>
  <c r="I27" i="18"/>
  <c r="H20" i="20"/>
  <c r="J29" i="18"/>
  <c r="H22" i="20"/>
  <c r="I22" i="20" s="1"/>
  <c r="K22" i="20" s="1"/>
  <c r="H29" i="20"/>
  <c r="I29" i="20" s="1"/>
  <c r="K29" i="20" s="1"/>
  <c r="I36" i="18"/>
  <c r="J36" i="18"/>
  <c r="H38" i="20"/>
  <c r="I38" i="20" s="1"/>
  <c r="K38" i="20" s="1"/>
  <c r="J45" i="18"/>
  <c r="I45" i="18"/>
  <c r="H39" i="20"/>
  <c r="I39" i="20" s="1"/>
  <c r="K39" i="20" s="1"/>
  <c r="I46" i="18"/>
  <c r="J46" i="18"/>
  <c r="H42" i="20"/>
  <c r="I42" i="20" s="1"/>
  <c r="K42" i="20" s="1"/>
  <c r="J49" i="18"/>
  <c r="I49" i="18"/>
  <c r="H28" i="20"/>
  <c r="I28" i="20" s="1"/>
  <c r="K28" i="20" s="1"/>
  <c r="H38" i="18"/>
  <c r="H51" i="18"/>
  <c r="H37" i="20"/>
  <c r="I37" i="20" s="1"/>
  <c r="K37" i="20" s="1"/>
  <c r="H19" i="18"/>
  <c r="H11" i="20"/>
  <c r="I11" i="20" s="1"/>
  <c r="K11" i="20" s="1"/>
  <c r="H33" i="20"/>
  <c r="I33" i="20" s="1"/>
  <c r="K33" i="20" s="1"/>
  <c r="H42" i="18"/>
  <c r="H15" i="20"/>
  <c r="I15" i="20" s="1"/>
  <c r="K15" i="20" s="1"/>
  <c r="H12" i="20" l="1"/>
  <c r="I12" i="20" s="1"/>
  <c r="K12" i="20" s="1"/>
  <c r="I19" i="18"/>
  <c r="K19" i="18" s="1"/>
  <c r="I19" i="20"/>
  <c r="K19" i="20"/>
  <c r="H35" i="20"/>
  <c r="I35" i="20" s="1"/>
  <c r="K35" i="20" s="1"/>
  <c r="J42" i="18"/>
  <c r="I42" i="18"/>
  <c r="K42" i="18" s="1"/>
  <c r="K49" i="18"/>
  <c r="K46" i="18"/>
  <c r="K27" i="18"/>
  <c r="K37" i="18"/>
  <c r="K32" i="18"/>
  <c r="H44" i="20"/>
  <c r="I44" i="20" s="1"/>
  <c r="K44" i="20" s="1"/>
  <c r="K20" i="20"/>
  <c r="I20" i="20"/>
  <c r="I38" i="18"/>
  <c r="K38" i="18" s="1"/>
  <c r="J38" i="18"/>
  <c r="K45" i="18"/>
  <c r="K36" i="18"/>
  <c r="K29" i="18"/>
  <c r="I18" i="20"/>
  <c r="K18" i="20"/>
  <c r="K44" i="18"/>
  <c r="K21" i="18"/>
  <c r="K40" i="18"/>
  <c r="H26" i="20"/>
  <c r="I26" i="20" s="1"/>
  <c r="K26" i="20" s="1"/>
  <c r="H52" i="18"/>
  <c r="H31" i="20"/>
  <c r="I31" i="20" s="1"/>
  <c r="K31" i="20" s="1"/>
  <c r="K51" i="18" l="1"/>
  <c r="K33" i="18"/>
  <c r="H45" i="20"/>
  <c r="K45" i="20" s="1"/>
  <c r="I45" i="20" l="1"/>
  <c r="K52" i="18"/>
</calcChain>
</file>

<file path=xl/sharedStrings.xml><?xml version="1.0" encoding="utf-8"?>
<sst xmlns="http://schemas.openxmlformats.org/spreadsheetml/2006/main" count="210" uniqueCount="161">
  <si>
    <t>DECLARAÇÕES</t>
  </si>
  <si>
    <t>Orçamento COM A DESONERAÇÃO prevista na Lei 13.161/2015</t>
  </si>
  <si>
    <t>Orçamento SEM A DESONERAÇÃO prevista na Lei  13.161/2015</t>
  </si>
  <si>
    <t>Mediana</t>
  </si>
  <si>
    <t>Data</t>
  </si>
  <si>
    <t>Tipo de Obra</t>
  </si>
  <si>
    <t>Contribuição Previdenciária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</si>
  <si>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</si>
  <si>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</si>
  <si>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</si>
  <si>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</si>
  <si>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</si>
  <si>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</si>
  <si>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t>BDI Adotado</t>
  </si>
  <si>
    <t>Valor para simples conferência do enquadramento do BDI nos limites estabelecidos pelo Acórdão TCU 2622/2013</t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</si>
  <si>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</si>
  <si>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</si>
  <si>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</si>
  <si>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</si>
  <si>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</si>
  <si>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</si>
  <si>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</si>
  <si>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</si>
  <si>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</si>
  <si>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</si>
  <si>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</si>
  <si>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</si>
  <si>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</si>
  <si>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</si>
  <si>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</si>
  <si>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</si>
  <si>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</si>
  <si>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</si>
  <si>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</si>
  <si>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</si>
  <si>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</si>
  <si>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</si>
  <si>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</si>
  <si>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</si>
  <si>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</si>
  <si>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</si>
  <si>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</si>
  <si>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</si>
  <si>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</si>
  <si>
    <t>REFERÊNCIA DE CUSTOS UNITÁRIOS (data-base):</t>
  </si>
  <si>
    <t>ITEM</t>
  </si>
  <si>
    <t>QUANT.</t>
  </si>
  <si>
    <t>Aprovação:</t>
  </si>
  <si>
    <t>REFERÊNCIA</t>
  </si>
  <si>
    <t>DESCRIMINAÇÃO</t>
  </si>
  <si>
    <t>UND.</t>
  </si>
  <si>
    <t>CUSTO UNITÁRIO (S/ BDI)</t>
  </si>
  <si>
    <t>VALOR UNITÁRIO (C/ BDI)</t>
  </si>
  <si>
    <t>VALOR TOTAL (R$)</t>
  </si>
  <si>
    <t>Total do Item (R$)</t>
  </si>
  <si>
    <t>TOTAL GERAL (R$)</t>
  </si>
  <si>
    <t>Responsável Técnico:</t>
  </si>
  <si>
    <t>%</t>
  </si>
  <si>
    <t>Material e mão-de-obra</t>
  </si>
  <si>
    <t>TOTAL</t>
  </si>
  <si>
    <t>Pref. Mun. de São Jerônimo</t>
  </si>
  <si>
    <t>PROJETO BÁSICO DE ENGENHARIA</t>
  </si>
  <si>
    <t>Nome e CREA/CAU do Responsável Técnico pelo orçamento</t>
  </si>
  <si>
    <r>
      <t xml:space="preserve">(AC) - </t>
    </r>
    <r>
      <rPr>
        <sz val="12"/>
        <rFont val="Arial"/>
        <family val="2"/>
      </rPr>
      <t>Administração Central</t>
    </r>
  </si>
  <si>
    <r>
      <t xml:space="preserve">(S) + (G) - </t>
    </r>
    <r>
      <rPr>
        <sz val="12"/>
        <rFont val="Arial"/>
        <family val="2"/>
      </rPr>
      <t>Seguro e Garantia</t>
    </r>
  </si>
  <si>
    <r>
      <t xml:space="preserve">(R) - </t>
    </r>
    <r>
      <rPr>
        <sz val="12"/>
        <rFont val="Arial"/>
        <family val="2"/>
      </rPr>
      <t>Risco</t>
    </r>
  </si>
  <si>
    <r>
      <t xml:space="preserve">(DF) - </t>
    </r>
    <r>
      <rPr>
        <sz val="12"/>
        <rFont val="Arial"/>
        <family val="2"/>
      </rPr>
      <t>Despesas Financeiras</t>
    </r>
  </si>
  <si>
    <r>
      <t xml:space="preserve">(L) - </t>
    </r>
    <r>
      <rPr>
        <sz val="12"/>
        <rFont val="Arial"/>
        <family val="2"/>
      </rPr>
      <t>Lucro</t>
    </r>
  </si>
  <si>
    <r>
      <t xml:space="preserve">(I1) - </t>
    </r>
    <r>
      <rPr>
        <sz val="12"/>
        <rFont val="Arial"/>
        <family val="2"/>
      </rPr>
      <t>PIS</t>
    </r>
  </si>
  <si>
    <r>
      <t xml:space="preserve">(I2) - </t>
    </r>
    <r>
      <rPr>
        <sz val="12"/>
        <rFont val="Arial"/>
        <family val="2"/>
      </rPr>
      <t>COFINS</t>
    </r>
  </si>
  <si>
    <r>
      <t xml:space="preserve">(I3) - </t>
    </r>
    <r>
      <rPr>
        <sz val="12"/>
        <rFont val="Arial"/>
        <family val="2"/>
      </rPr>
      <t>ISS</t>
    </r>
  </si>
  <si>
    <r>
      <t xml:space="preserve">(I4) - </t>
    </r>
    <r>
      <rPr>
        <sz val="12"/>
        <rFont val="Arial"/>
        <family val="2"/>
      </rPr>
      <t>Contrib. Previdenciária</t>
    </r>
  </si>
  <si>
    <t>BDI desconsiderando a parcela 
(I4) contribuição previdenciária</t>
  </si>
  <si>
    <t>ANEXO 01- PLANILHA ORÇAMENTÁRIA</t>
  </si>
  <si>
    <t>ANEXO 02- DETALHAMENTO DE BDI</t>
  </si>
  <si>
    <t>ANEXO 03- CRONOGRAMA FÍSICO-FINANCEIRO</t>
  </si>
  <si>
    <t>Sec. Mun. de Educação</t>
  </si>
  <si>
    <t>GILBERTO PRADELLA</t>
  </si>
  <si>
    <t>Arquiteto e Urbanista</t>
  </si>
  <si>
    <t>Limites do valor do BDI para obras do tipo acima selecionado.
Acórdão TCU 2622/2013* (somar I4)</t>
  </si>
  <si>
    <t>3.1</t>
  </si>
  <si>
    <t>1ª MEDIÇÃO (30 DIAS)</t>
  </si>
  <si>
    <t>Cau: A14.344-8</t>
  </si>
  <si>
    <t>GILBERTO PRADELLA - CAU A14.344-8</t>
  </si>
  <si>
    <t>Cau A14.344-8</t>
  </si>
  <si>
    <t>MARIA NAZARÉ DIAS DORNELLES</t>
  </si>
  <si>
    <t xml:space="preserve">Nº  RRT do orçamento </t>
  </si>
  <si>
    <t>SOLICITANTE: SECRETARIA MUNICIPAL DE EDUCAÇÃO</t>
  </si>
  <si>
    <t>BDI aplicado (Material e mão-de-obra): ......................................................................................................</t>
  </si>
  <si>
    <t>M²</t>
  </si>
  <si>
    <t>ESQUADRIAS</t>
  </si>
  <si>
    <t>4.1</t>
  </si>
  <si>
    <t>DATA</t>
  </si>
  <si>
    <t>RRT/CAU  do responsável técnico GILBERTO PRADELLA-CAU-RS A14.344-8</t>
  </si>
  <si>
    <t>ANEXO 04- DETALHAMENTO DOS ENCARGOS SOCIAIS</t>
  </si>
  <si>
    <t>OBSERVAÇÕES</t>
  </si>
  <si>
    <t>Arq. Gilberto Pradella - Cau: A14.344-8</t>
  </si>
  <si>
    <t>FECHAMENTOS</t>
  </si>
  <si>
    <t>VIDRO LISO COMUM TRANSPARENTE, ESPESSURA 3MM</t>
  </si>
  <si>
    <t>4.2</t>
  </si>
  <si>
    <t>ENCARGOS SOCIAIS DESONERADOS: 83,74%(HORA) 47,06%(MÊS)   *Sinapi</t>
  </si>
  <si>
    <t>SINAPI_Custo_Ref_Composicoes_Analitico_RS_201901_Desonerado.xls (considerou a Lei 13.161/2015 referente à esoneração Previdenciária)</t>
  </si>
  <si>
    <t>SINAPI_Preco_Ref_Insumos_RS_012019_NaoDesonerado.XLS (considerou a Lei 13.161/2015 referente à esoneração Previdenciária)</t>
  </si>
  <si>
    <t>REVESTIMENTOS</t>
  </si>
  <si>
    <t>PISO</t>
  </si>
  <si>
    <t>PISO DE BORRACHA CANELADA, ESPESSURA 3,5MM, FIXADO COM COLA</t>
  </si>
  <si>
    <t>JANELA DE AÇO BASCULANTE, FIXAÇÃO COM ARGAMASSA, SEM VIDROS, PADRONIZA DA. AF_07/2016</t>
  </si>
  <si>
    <t>1.1</t>
  </si>
  <si>
    <t>2.1</t>
  </si>
  <si>
    <t>3.2</t>
  </si>
  <si>
    <t>UM</t>
  </si>
  <si>
    <t>74065/003</t>
  </si>
  <si>
    <t>PINTURA ESMALTE BRILHANTE PARA MADEIRA, DUAS DEMAOS, SOBRE FUNDO NIVELADOR BRANCO</t>
  </si>
  <si>
    <t xml:space="preserve"> PORTA DE MADEIRA, FOLHA PESADA (NBR 15930) DE 80 X 210 CM, E = 35 MM, NUCLEO SOLIDO, CAPA LISA EM HDF, ACABAMENTO EM PRIMER PARA PINTURA</t>
  </si>
  <si>
    <t>CJ</t>
  </si>
  <si>
    <t>73924/001</t>
  </si>
  <si>
    <t>PINTURA ESMALTE ALTO BRILHO, DUAS DEMAOS, SOBRE SUPERFICIE METALICA</t>
  </si>
  <si>
    <t>PORTÃO</t>
  </si>
  <si>
    <t>5.1</t>
  </si>
  <si>
    <t>5.2</t>
  </si>
  <si>
    <t>OBJETO: E.M.E.F. SALGADO FILHO</t>
  </si>
  <si>
    <t xml:space="preserve">DATA: </t>
  </si>
  <si>
    <t>LOCAL DA OBRA: Rua Mario Sicca, n° 341, Bairro Lindos Ares</t>
  </si>
  <si>
    <t>6.1</t>
  </si>
  <si>
    <t>6.2</t>
  </si>
  <si>
    <t>6.3</t>
  </si>
  <si>
    <t>M³</t>
  </si>
  <si>
    <t>73844/001</t>
  </si>
  <si>
    <t>MURO DE ARRIMO DE ALVENARIA DE PEDRA ARGAMASSADA</t>
  </si>
  <si>
    <t>REATERRO MANUAL APILOADO COM SOQUETE. AF_10/2017</t>
  </si>
  <si>
    <t>ARGAMASSA TRAÇO 1:5 (CIMENTO E AREIA MÉDIA) PARA CONTRAPISO, PREPARO ECÂNICO COM BETONEIRA 400 L. AF_06/2014</t>
  </si>
  <si>
    <t>ESCAVAÇÃO MANUAL PARA BLOCO DE COROAMENTO OU SAPATA, SEM PREVISÃO DE FÔRMA. AF_06/2017</t>
  </si>
  <si>
    <t>74072/002</t>
  </si>
  <si>
    <t>CORRIMAO EM TUBO ACO GALVANIZADO 2 1/2" COM BRACADEIRA</t>
  </si>
  <si>
    <t>M</t>
  </si>
  <si>
    <t>6.4</t>
  </si>
  <si>
    <t>6.5</t>
  </si>
  <si>
    <t>6.6</t>
  </si>
  <si>
    <t>RAMPA E ESCADA</t>
  </si>
  <si>
    <t>DEMOLIÇÃO DE ALVENARIA DE BLOCO FURADO, DE FORMA MANUAL, COM REAPROVEITAMENTO. AF_12/2017</t>
  </si>
  <si>
    <t>ARMACAO EM TELA DE ACO SOLDADA NERVURADA Q-92, ACO CA-60, 4,2MM, MALHA 15X15CM</t>
  </si>
  <si>
    <t>DOBRADICA EM ACO/FERRO, 3" X 2 1/2", E= 1,2 A 1,8 MM, SEM ANEL, CROMADO OU ZINCADO, TAMPA BOLA, COM PARAFUSOS</t>
  </si>
  <si>
    <t>ARGAMASSA TRAÇO 1:3 (CIMENTO E AREIA MÉDIA) PARA CONTRAPISO, PREPARO MECÂNICO COM BETONEIRA 400 L. AF_06/2014</t>
  </si>
  <si>
    <t>4.3</t>
  </si>
  <si>
    <t>PORTAO EM TUBO DE ACO GALVANIZADO DIN 2440/NBR 5580, PAINEL UNICO, DIMENSOES 2,0X2,1M, INCLUSIVE CADEADO (de correr)</t>
  </si>
  <si>
    <t>FECHADURA DE EMBUTIR PARA PORTA EXTERNA, MAQUINA 40 MM, COM CILINDRO, MACANETA ALAVANCA E ROSETA REDONDA EM METAL CROMADO - NIVEL DE SEGURANCA MEDIO - COMPLETA</t>
  </si>
  <si>
    <t>REVESTIMENTO CERÂMICO PARA PISO COM PLACAS TIPO ESMALTADA EXTRA DE DIMENSÕES 35X35 CM APLICADA EM AMBIENTES DE ÁREA MAIOR QUE 10 M2. AF_06/2014</t>
  </si>
  <si>
    <t>JANELA</t>
  </si>
  <si>
    <t>PORTA</t>
  </si>
  <si>
    <t>3.1.1</t>
  </si>
  <si>
    <t>3.1.2</t>
  </si>
  <si>
    <t>3.2.1</t>
  </si>
  <si>
    <t>3.2.2</t>
  </si>
  <si>
    <t>3.2.3</t>
  </si>
  <si>
    <t>3.2.4</t>
  </si>
  <si>
    <t>REVESTIMENTO CERÂMICO PARA PAREDES INTERNAS COM PLACAS TIPO ESMALTADA EXTRA DE DIMENSÕES 33X45 CM APLICADAS EM AMBIENTES DE ÁREA MAIOR QUE 5M² NA ALTURA INTEIRA DAS PAREDES. AF_06/2014</t>
  </si>
  <si>
    <t>3.1.3</t>
  </si>
  <si>
    <t>VALOR MATERIAL (R$)</t>
  </si>
  <si>
    <t>VALOR M.O. (R$)</t>
  </si>
  <si>
    <t xml:space="preserve"> DIVISORIA (N3) PAINEL/VIDRO/PAINEL MSO/COMEIA E=35MM -MONTANTE/RODAPE DUPLO ACO GALV PINTADO - COLOCADA</t>
  </si>
  <si>
    <t>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</si>
</sst>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.0_ ;\-#,##0.0\ "/>
    <numFmt numFmtId="167" formatCode="&quot;R$&quot;#,##0.00"/>
    <numFmt numFmtId="168" formatCode="&quot;R$&quot;\ #,##0.0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2"/>
      <color indexed="10"/>
      <name val="Arial"/>
      <family val="2"/>
    </font>
    <font>
      <b/>
      <sz val="14"/>
      <name val="Arial"/>
      <family val="2"/>
      <scheme val="major"/>
    </font>
    <font>
      <b/>
      <u/>
      <sz val="12"/>
      <name val="Arial"/>
      <family val="2"/>
      <scheme val="major"/>
    </font>
    <font>
      <sz val="12"/>
      <name val="Arial"/>
      <family val="2"/>
      <scheme val="major"/>
    </font>
    <font>
      <b/>
      <sz val="1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sz val="12"/>
      <color theme="0"/>
      <name val="Arial"/>
      <family val="2"/>
    </font>
    <font>
      <sz val="1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8">
    <xf numFmtId="0" fontId="0" fillId="0" borderId="0" xfId="0"/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165" fontId="0" fillId="2" borderId="16" xfId="1" applyNumberFormat="1" applyFont="1" applyFill="1" applyBorder="1" applyAlignment="1" applyProtection="1">
      <alignment horizontal="center" vertical="center"/>
      <protection hidden="1"/>
    </xf>
    <xf numFmtId="165" fontId="0" fillId="2" borderId="17" xfId="1" applyNumberFormat="1" applyFont="1" applyFill="1" applyBorder="1" applyAlignment="1" applyProtection="1">
      <alignment horizontal="center" vertical="center"/>
      <protection hidden="1"/>
    </xf>
    <xf numFmtId="165" fontId="0" fillId="2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43" fontId="0" fillId="0" borderId="20" xfId="1" applyFont="1" applyBorder="1" applyAlignment="1" applyProtection="1">
      <alignment horizontal="center" vertical="center"/>
      <protection hidden="1"/>
    </xf>
    <xf numFmtId="43" fontId="0" fillId="0" borderId="5" xfId="1" applyFont="1" applyBorder="1" applyAlignment="1" applyProtection="1">
      <alignment horizontal="center" vertical="center"/>
      <protection hidden="1"/>
    </xf>
    <xf numFmtId="43" fontId="0" fillId="0" borderId="21" xfId="1" applyFont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43" fontId="0" fillId="0" borderId="23" xfId="1" applyFont="1" applyBorder="1" applyAlignment="1" applyProtection="1">
      <alignment horizontal="center" vertical="center"/>
      <protection hidden="1"/>
    </xf>
    <xf numFmtId="43" fontId="0" fillId="0" borderId="1" xfId="1" applyFont="1" applyBorder="1" applyAlignment="1" applyProtection="1">
      <alignment horizontal="center" vertical="center"/>
      <protection hidden="1"/>
    </xf>
    <xf numFmtId="43" fontId="0" fillId="0" borderId="24" xfId="1" applyFon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left" vertical="center"/>
      <protection hidden="1"/>
    </xf>
    <xf numFmtId="43" fontId="0" fillId="0" borderId="26" xfId="1" applyFont="1" applyBorder="1" applyAlignment="1" applyProtection="1">
      <alignment horizontal="center" vertical="center"/>
      <protection hidden="1"/>
    </xf>
    <xf numFmtId="43" fontId="0" fillId="0" borderId="27" xfId="1" applyFont="1" applyBorder="1" applyAlignment="1" applyProtection="1">
      <alignment horizontal="center" vertical="center"/>
      <protection hidden="1"/>
    </xf>
    <xf numFmtId="43" fontId="0" fillId="0" borderId="28" xfId="1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0" xfId="0" quotePrefix="1"/>
    <xf numFmtId="43" fontId="0" fillId="0" borderId="0" xfId="0" applyNumberFormat="1"/>
    <xf numFmtId="49" fontId="9" fillId="6" borderId="49" xfId="0" applyNumberFormat="1" applyFont="1" applyFill="1" applyBorder="1" applyAlignment="1">
      <alignment horizontal="center" vertical="top"/>
    </xf>
    <xf numFmtId="0" fontId="4" fillId="6" borderId="49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10" fontId="5" fillId="4" borderId="0" xfId="0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9" fillId="6" borderId="49" xfId="0" applyFont="1" applyFill="1" applyBorder="1" applyAlignment="1">
      <alignment horizontal="right" vertical="top"/>
    </xf>
    <xf numFmtId="0" fontId="5" fillId="4" borderId="0" xfId="0" applyFont="1" applyFill="1" applyAlignment="1"/>
    <xf numFmtId="0" fontId="5" fillId="0" borderId="0" xfId="0" applyFont="1" applyAlignment="1"/>
    <xf numFmtId="49" fontId="5" fillId="4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9" fontId="5" fillId="4" borderId="0" xfId="0" applyNumberFormat="1" applyFont="1" applyFill="1" applyAlignment="1">
      <alignment horizontal="center" vertical="top"/>
    </xf>
    <xf numFmtId="0" fontId="5" fillId="4" borderId="0" xfId="0" applyFont="1" applyFill="1" applyAlignment="1">
      <alignment vertical="top"/>
    </xf>
    <xf numFmtId="49" fontId="9" fillId="6" borderId="0" xfId="0" applyNumberFormat="1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left" vertical="top"/>
    </xf>
    <xf numFmtId="44" fontId="5" fillId="6" borderId="0" xfId="2" applyFont="1" applyFill="1" applyBorder="1" applyAlignment="1">
      <alignment vertical="top"/>
    </xf>
    <xf numFmtId="49" fontId="4" fillId="6" borderId="0" xfId="0" applyNumberFormat="1" applyFont="1" applyFill="1" applyBorder="1" applyAlignment="1">
      <alignment horizontal="center" vertical="top"/>
    </xf>
    <xf numFmtId="0" fontId="4" fillId="6" borderId="57" xfId="0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5" fillId="6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49" fontId="5" fillId="5" borderId="0" xfId="0" applyNumberFormat="1" applyFont="1" applyFill="1" applyBorder="1" applyAlignment="1">
      <alignment horizontal="center" vertical="top"/>
    </xf>
    <xf numFmtId="49" fontId="4" fillId="6" borderId="57" xfId="0" applyNumberFormat="1" applyFont="1" applyFill="1" applyBorder="1" applyAlignment="1">
      <alignment vertical="top"/>
    </xf>
    <xf numFmtId="49" fontId="10" fillId="6" borderId="15" xfId="0" applyNumberFormat="1" applyFont="1" applyFill="1" applyBorder="1" applyAlignment="1">
      <alignment vertical="top"/>
    </xf>
    <xf numFmtId="0" fontId="3" fillId="4" borderId="0" xfId="0" applyFont="1" applyFill="1" applyAlignment="1"/>
    <xf numFmtId="0" fontId="4" fillId="6" borderId="0" xfId="0" applyFont="1" applyFill="1" applyBorder="1" applyAlignment="1">
      <alignment vertical="top"/>
    </xf>
    <xf numFmtId="0" fontId="9" fillId="6" borderId="0" xfId="0" applyFont="1" applyFill="1" applyBorder="1" applyAlignment="1">
      <alignment horizontal="right" vertical="top"/>
    </xf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3" borderId="7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45" xfId="0" applyFont="1" applyFill="1" applyBorder="1" applyAlignment="1" applyProtection="1">
      <alignment horizontal="left" vertical="top"/>
    </xf>
    <xf numFmtId="0" fontId="5" fillId="3" borderId="38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horizontal="left" vertical="top"/>
    </xf>
    <xf numFmtId="0" fontId="5" fillId="0" borderId="8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45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4" fillId="8" borderId="14" xfId="0" applyFont="1" applyFill="1" applyBorder="1" applyAlignment="1" applyProtection="1">
      <alignment horizontal="center" vertical="top" wrapText="1"/>
    </xf>
    <xf numFmtId="0" fontId="4" fillId="8" borderId="0" xfId="0" applyFont="1" applyFill="1" applyBorder="1" applyAlignment="1" applyProtection="1">
      <alignment horizontal="center" vertical="top" wrapText="1"/>
    </xf>
    <xf numFmtId="164" fontId="4" fillId="8" borderId="0" xfId="1" applyNumberFormat="1" applyFont="1" applyFill="1" applyBorder="1" applyAlignment="1" applyProtection="1">
      <alignment horizontal="center" vertical="top" wrapText="1"/>
    </xf>
    <xf numFmtId="0" fontId="1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top"/>
    </xf>
    <xf numFmtId="49" fontId="10" fillId="9" borderId="15" xfId="0" applyNumberFormat="1" applyFont="1" applyFill="1" applyBorder="1" applyAlignment="1">
      <alignment vertical="top"/>
    </xf>
    <xf numFmtId="49" fontId="9" fillId="9" borderId="49" xfId="0" applyNumberFormat="1" applyFont="1" applyFill="1" applyBorder="1" applyAlignment="1">
      <alignment vertical="top"/>
    </xf>
    <xf numFmtId="49" fontId="9" fillId="9" borderId="50" xfId="0" applyNumberFormat="1" applyFont="1" applyFill="1" applyBorder="1" applyAlignment="1">
      <alignment vertical="top"/>
    </xf>
    <xf numFmtId="0" fontId="4" fillId="9" borderId="0" xfId="0" applyFont="1" applyFill="1" applyBorder="1" applyAlignment="1" applyProtection="1">
      <alignment horizontal="left"/>
    </xf>
    <xf numFmtId="0" fontId="4" fillId="9" borderId="85" xfId="0" applyFont="1" applyFill="1" applyBorder="1" applyAlignment="1" applyProtection="1">
      <alignment horizontal="left"/>
    </xf>
    <xf numFmtId="0" fontId="5" fillId="9" borderId="57" xfId="0" applyFont="1" applyFill="1" applyBorder="1" applyAlignment="1" applyProtection="1">
      <alignment vertical="top"/>
    </xf>
    <xf numFmtId="0" fontId="5" fillId="9" borderId="0" xfId="0" applyFont="1" applyFill="1" applyBorder="1" applyAlignment="1" applyProtection="1">
      <alignment vertical="top"/>
    </xf>
    <xf numFmtId="0" fontId="5" fillId="9" borderId="85" xfId="0" applyFont="1" applyFill="1" applyBorder="1" applyAlignment="1" applyProtection="1">
      <alignment vertical="top"/>
    </xf>
    <xf numFmtId="49" fontId="6" fillId="9" borderId="57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5" fillId="6" borderId="0" xfId="0" applyFont="1" applyFill="1" applyBorder="1" applyAlignment="1">
      <alignment horizontal="justify" vertical="top"/>
    </xf>
    <xf numFmtId="0" fontId="5" fillId="4" borderId="0" xfId="0" applyNumberFormat="1" applyFont="1" applyFill="1" applyAlignment="1">
      <alignment vertical="top" wrapText="1"/>
    </xf>
    <xf numFmtId="0" fontId="5" fillId="6" borderId="49" xfId="0" applyNumberFormat="1" applyFont="1" applyFill="1" applyBorder="1" applyAlignment="1">
      <alignment vertical="top" wrapText="1"/>
    </xf>
    <xf numFmtId="0" fontId="5" fillId="6" borderId="0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4" borderId="0" xfId="0" applyNumberFormat="1" applyFont="1" applyFill="1" applyAlignment="1">
      <alignment horizontal="center" vertical="top" wrapText="1"/>
    </xf>
    <xf numFmtId="0" fontId="5" fillId="4" borderId="0" xfId="0" applyNumberFormat="1" applyFont="1" applyFill="1" applyAlignment="1">
      <alignment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Alignment="1">
      <alignment horizontal="center" vertical="top" wrapText="1"/>
    </xf>
    <xf numFmtId="0" fontId="5" fillId="5" borderId="0" xfId="0" applyNumberFormat="1" applyFont="1" applyFill="1" applyBorder="1" applyAlignment="1">
      <alignment vertical="top" wrapText="1"/>
    </xf>
    <xf numFmtId="10" fontId="5" fillId="4" borderId="0" xfId="0" applyNumberFormat="1" applyFont="1" applyFill="1" applyAlignment="1">
      <alignment vertical="top"/>
    </xf>
    <xf numFmtId="10" fontId="9" fillId="6" borderId="50" xfId="0" applyNumberFormat="1" applyFont="1" applyFill="1" applyBorder="1" applyAlignment="1">
      <alignment horizontal="right" vertical="top"/>
    </xf>
    <xf numFmtId="10" fontId="9" fillId="6" borderId="85" xfId="0" applyNumberFormat="1" applyFont="1" applyFill="1" applyBorder="1" applyAlignment="1">
      <alignment horizontal="right" vertical="top"/>
    </xf>
    <xf numFmtId="10" fontId="5" fillId="6" borderId="85" xfId="2" applyNumberFormat="1" applyFont="1" applyFill="1" applyBorder="1" applyAlignment="1">
      <alignment vertical="top"/>
    </xf>
    <xf numFmtId="10" fontId="5" fillId="6" borderId="85" xfId="0" applyNumberFormat="1" applyFont="1" applyFill="1" applyBorder="1" applyAlignment="1">
      <alignment vertical="top"/>
    </xf>
    <xf numFmtId="10" fontId="5" fillId="4" borderId="0" xfId="0" applyNumberFormat="1" applyFont="1" applyFill="1" applyAlignment="1"/>
    <xf numFmtId="10" fontId="5" fillId="5" borderId="0" xfId="0" applyNumberFormat="1" applyFont="1" applyFill="1" applyBorder="1" applyAlignment="1">
      <alignment vertical="top"/>
    </xf>
    <xf numFmtId="10" fontId="5" fillId="0" borderId="0" xfId="0" applyNumberFormat="1" applyFont="1" applyFill="1" applyAlignment="1">
      <alignment vertical="top"/>
    </xf>
    <xf numFmtId="167" fontId="5" fillId="4" borderId="0" xfId="0" applyNumberFormat="1" applyFont="1" applyFill="1" applyAlignment="1">
      <alignment horizontal="center" vertical="center"/>
    </xf>
    <xf numFmtId="167" fontId="20" fillId="4" borderId="0" xfId="0" applyNumberFormat="1" applyFont="1" applyFill="1" applyAlignment="1">
      <alignment horizontal="center" vertical="center"/>
    </xf>
    <xf numFmtId="167" fontId="5" fillId="5" borderId="0" xfId="0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167" fontId="20" fillId="4" borderId="0" xfId="0" applyNumberFormat="1" applyFont="1" applyFill="1" applyBorder="1" applyAlignment="1">
      <alignment horizontal="center" vertical="center"/>
    </xf>
    <xf numFmtId="167" fontId="21" fillId="4" borderId="0" xfId="0" applyNumberFormat="1" applyFont="1" applyFill="1" applyAlignment="1">
      <alignment horizontal="center" vertical="center"/>
    </xf>
    <xf numFmtId="167" fontId="9" fillId="6" borderId="49" xfId="0" applyNumberFormat="1" applyFont="1" applyFill="1" applyBorder="1" applyAlignment="1">
      <alignment horizontal="center" vertical="center"/>
    </xf>
    <xf numFmtId="167" fontId="19" fillId="6" borderId="0" xfId="0" applyNumberFormat="1" applyFont="1" applyFill="1" applyBorder="1" applyAlignment="1">
      <alignment horizontal="center" vertical="center"/>
    </xf>
    <xf numFmtId="167" fontId="20" fillId="6" borderId="0" xfId="2" applyNumberFormat="1" applyFont="1" applyFill="1" applyBorder="1" applyAlignment="1">
      <alignment horizontal="center" vertical="center"/>
    </xf>
    <xf numFmtId="167" fontId="20" fillId="6" borderId="77" xfId="2" applyNumberFormat="1" applyFont="1" applyFill="1" applyBorder="1" applyAlignment="1">
      <alignment horizontal="center" vertical="center"/>
    </xf>
    <xf numFmtId="167" fontId="19" fillId="6" borderId="77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2" fontId="20" fillId="4" borderId="0" xfId="0" applyNumberFormat="1" applyFont="1" applyFill="1" applyBorder="1" applyAlignment="1">
      <alignment horizontal="center" vertical="center"/>
    </xf>
    <xf numFmtId="2" fontId="20" fillId="4" borderId="0" xfId="0" applyNumberFormat="1" applyFont="1" applyFill="1" applyAlignment="1">
      <alignment horizontal="center" vertical="center"/>
    </xf>
    <xf numFmtId="2" fontId="21" fillId="4" borderId="0" xfId="0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2" fontId="9" fillId="6" borderId="49" xfId="0" applyNumberFormat="1" applyFont="1" applyFill="1" applyBorder="1" applyAlignment="1">
      <alignment horizontal="center" vertical="center"/>
    </xf>
    <xf numFmtId="2" fontId="19" fillId="6" borderId="0" xfId="0" applyNumberFormat="1" applyFont="1" applyFill="1" applyBorder="1" applyAlignment="1">
      <alignment horizontal="center" vertical="center"/>
    </xf>
    <xf numFmtId="10" fontId="21" fillId="6" borderId="0" xfId="5" applyNumberFormat="1" applyFont="1" applyFill="1" applyBorder="1" applyAlignment="1">
      <alignment horizontal="center" vertical="center"/>
    </xf>
    <xf numFmtId="2" fontId="19" fillId="6" borderId="77" xfId="0" applyNumberFormat="1" applyFont="1" applyFill="1" applyBorder="1" applyAlignment="1">
      <alignment horizontal="center" vertical="center"/>
    </xf>
    <xf numFmtId="2" fontId="5" fillId="5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77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20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0" fillId="6" borderId="77" xfId="0" applyFont="1" applyFill="1" applyBorder="1" applyAlignment="1">
      <alignment horizontal="center" vertical="center" wrapText="1"/>
    </xf>
    <xf numFmtId="0" fontId="23" fillId="0" borderId="44" xfId="3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49" fontId="5" fillId="4" borderId="0" xfId="0" applyNumberFormat="1" applyFont="1" applyFill="1" applyAlignment="1">
      <alignment horizontal="center" vertical="center"/>
    </xf>
    <xf numFmtId="49" fontId="19" fillId="6" borderId="0" xfId="0" applyNumberFormat="1" applyFont="1" applyFill="1" applyBorder="1" applyAlignment="1">
      <alignment horizontal="center" vertical="center"/>
    </xf>
    <xf numFmtId="49" fontId="21" fillId="6" borderId="0" xfId="0" applyNumberFormat="1" applyFont="1" applyFill="1" applyBorder="1" applyAlignment="1">
      <alignment horizontal="center" vertical="center"/>
    </xf>
    <xf numFmtId="49" fontId="21" fillId="6" borderId="77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6" borderId="15" xfId="0" applyNumberFormat="1" applyFont="1" applyFill="1" applyBorder="1" applyAlignment="1">
      <alignment horizontal="center" vertical="top"/>
    </xf>
    <xf numFmtId="49" fontId="19" fillId="6" borderId="57" xfId="0" applyNumberFormat="1" applyFont="1" applyFill="1" applyBorder="1" applyAlignment="1">
      <alignment horizontal="center" vertical="top"/>
    </xf>
    <xf numFmtId="49" fontId="21" fillId="6" borderId="57" xfId="0" applyNumberFormat="1" applyFont="1" applyFill="1" applyBorder="1" applyAlignment="1">
      <alignment horizontal="center" vertical="top"/>
    </xf>
    <xf numFmtId="0" fontId="21" fillId="6" borderId="57" xfId="0" applyFont="1" applyFill="1" applyBorder="1" applyAlignment="1">
      <alignment horizontal="center" vertical="top"/>
    </xf>
    <xf numFmtId="0" fontId="21" fillId="6" borderId="98" xfId="0" applyFont="1" applyFill="1" applyBorder="1" applyAlignment="1">
      <alignment horizontal="center" vertical="top"/>
    </xf>
    <xf numFmtId="49" fontId="10" fillId="6" borderId="49" xfId="0" applyNumberFormat="1" applyFont="1" applyFill="1" applyBorder="1" applyAlignment="1">
      <alignment horizontal="center" vertical="top"/>
    </xf>
    <xf numFmtId="0" fontId="20" fillId="4" borderId="0" xfId="0" applyFont="1" applyFill="1" applyAlignment="1">
      <alignment horizontal="center" vertical="center" wrapText="1"/>
    </xf>
    <xf numFmtId="10" fontId="20" fillId="4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3" fillId="0" borderId="86" xfId="3" applyFont="1" applyFill="1" applyBorder="1" applyAlignment="1">
      <alignment horizontal="center" vertical="center" wrapText="1"/>
    </xf>
    <xf numFmtId="2" fontId="23" fillId="0" borderId="44" xfId="3" applyNumberFormat="1" applyFont="1" applyFill="1" applyBorder="1" applyAlignment="1">
      <alignment horizontal="center" vertical="center" wrapText="1"/>
    </xf>
    <xf numFmtId="167" fontId="23" fillId="0" borderId="44" xfId="3" applyNumberFormat="1" applyFont="1" applyFill="1" applyBorder="1" applyAlignment="1">
      <alignment horizontal="center" vertical="center" wrapText="1"/>
    </xf>
    <xf numFmtId="49" fontId="24" fillId="0" borderId="44" xfId="3" applyNumberFormat="1" applyFont="1" applyFill="1" applyBorder="1" applyAlignment="1">
      <alignment horizontal="left" vertical="center" wrapText="1"/>
    </xf>
    <xf numFmtId="167" fontId="22" fillId="0" borderId="79" xfId="0" applyNumberFormat="1" applyFont="1" applyBorder="1" applyAlignment="1">
      <alignment horizontal="center" vertical="center"/>
    </xf>
    <xf numFmtId="0" fontId="23" fillId="0" borderId="78" xfId="3" applyFont="1" applyFill="1" applyBorder="1" applyAlignment="1">
      <alignment horizontal="center" vertical="center" wrapText="1"/>
    </xf>
    <xf numFmtId="10" fontId="20" fillId="6" borderId="0" xfId="5" applyNumberFormat="1" applyFont="1" applyFill="1" applyBorder="1" applyAlignment="1">
      <alignment horizontal="left" vertical="center" wrapText="1"/>
    </xf>
    <xf numFmtId="0" fontId="22" fillId="4" borderId="49" xfId="0" applyFont="1" applyFill="1" applyBorder="1" applyAlignment="1"/>
    <xf numFmtId="167" fontId="21" fillId="6" borderId="0" xfId="0" applyNumberFormat="1" applyFont="1" applyFill="1" applyBorder="1" applyAlignment="1">
      <alignment horizontal="center" vertical="center"/>
    </xf>
    <xf numFmtId="49" fontId="22" fillId="6" borderId="94" xfId="3" applyNumberFormat="1" applyFont="1" applyFill="1" applyBorder="1" applyAlignment="1">
      <alignment horizontal="center" vertical="center" wrapText="1"/>
    </xf>
    <xf numFmtId="49" fontId="22" fillId="6" borderId="95" xfId="3" applyNumberFormat="1" applyFont="1" applyFill="1" applyBorder="1" applyAlignment="1">
      <alignment horizontal="center" vertical="center" wrapText="1"/>
    </xf>
    <xf numFmtId="0" fontId="22" fillId="6" borderId="96" xfId="3" applyFont="1" applyFill="1" applyBorder="1" applyAlignment="1">
      <alignment horizontal="center" vertical="center" wrapText="1"/>
    </xf>
    <xf numFmtId="2" fontId="22" fillId="6" borderId="96" xfId="0" applyNumberFormat="1" applyFont="1" applyFill="1" applyBorder="1" applyAlignment="1">
      <alignment horizontal="center" vertical="center" wrapText="1"/>
    </xf>
    <xf numFmtId="167" fontId="22" fillId="6" borderId="96" xfId="1" applyNumberFormat="1" applyFont="1" applyFill="1" applyBorder="1" applyAlignment="1">
      <alignment horizontal="center" vertical="center" wrapText="1"/>
    </xf>
    <xf numFmtId="167" fontId="22" fillId="6" borderId="97" xfId="1" applyNumberFormat="1" applyFont="1" applyFill="1" applyBorder="1" applyAlignment="1">
      <alignment horizontal="center" vertical="center" wrapText="1"/>
    </xf>
    <xf numFmtId="0" fontId="6" fillId="6" borderId="57" xfId="0" applyNumberFormat="1" applyFont="1" applyFill="1" applyBorder="1" applyAlignment="1">
      <alignment vertical="top"/>
    </xf>
    <xf numFmtId="0" fontId="9" fillId="6" borderId="57" xfId="0" applyNumberFormat="1" applyFont="1" applyFill="1" applyBorder="1" applyAlignment="1">
      <alignment vertical="top"/>
    </xf>
    <xf numFmtId="0" fontId="4" fillId="6" borderId="57" xfId="0" applyNumberFormat="1" applyFont="1" applyFill="1" applyBorder="1" applyAlignment="1">
      <alignment vertical="top"/>
    </xf>
    <xf numFmtId="0" fontId="22" fillId="10" borderId="43" xfId="3" applyFont="1" applyFill="1" applyBorder="1" applyAlignment="1">
      <alignment horizontal="center" vertical="center" wrapText="1"/>
    </xf>
    <xf numFmtId="0" fontId="22" fillId="10" borderId="100" xfId="3" applyFont="1" applyFill="1" applyBorder="1" applyAlignment="1">
      <alignment horizontal="center" vertical="center" wrapText="1"/>
    </xf>
    <xf numFmtId="0" fontId="22" fillId="10" borderId="73" xfId="3" applyFont="1" applyFill="1" applyBorder="1" applyAlignment="1">
      <alignment horizontal="center" vertical="center" wrapText="1"/>
    </xf>
    <xf numFmtId="2" fontId="22" fillId="10" borderId="73" xfId="3" applyNumberFormat="1" applyFont="1" applyFill="1" applyBorder="1" applyAlignment="1">
      <alignment horizontal="center" vertical="center" wrapText="1"/>
    </xf>
    <xf numFmtId="167" fontId="22" fillId="10" borderId="73" xfId="3" applyNumberFormat="1" applyFont="1" applyFill="1" applyBorder="1" applyAlignment="1">
      <alignment horizontal="center" vertical="center" wrapText="1"/>
    </xf>
    <xf numFmtId="49" fontId="3" fillId="6" borderId="89" xfId="3" applyNumberFormat="1" applyFont="1" applyFill="1" applyBorder="1" applyAlignment="1">
      <alignment horizontal="center" vertical="center" wrapText="1"/>
    </xf>
    <xf numFmtId="49" fontId="3" fillId="6" borderId="88" xfId="3" applyNumberFormat="1" applyFont="1" applyFill="1" applyBorder="1" applyAlignment="1">
      <alignment horizontal="center" vertical="center" wrapText="1"/>
    </xf>
    <xf numFmtId="0" fontId="3" fillId="6" borderId="90" xfId="3" applyNumberFormat="1" applyFont="1" applyFill="1" applyBorder="1" applyAlignment="1">
      <alignment horizontal="center" vertical="center" wrapText="1"/>
    </xf>
    <xf numFmtId="0" fontId="3" fillId="6" borderId="90" xfId="3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 wrapText="1"/>
    </xf>
    <xf numFmtId="43" fontId="3" fillId="6" borderId="90" xfId="1" applyFont="1" applyFill="1" applyBorder="1" applyAlignment="1">
      <alignment horizontal="center" vertical="center" wrapText="1"/>
    </xf>
    <xf numFmtId="43" fontId="3" fillId="6" borderId="91" xfId="1" applyFont="1" applyFill="1" applyBorder="1" applyAlignment="1">
      <alignment horizontal="center" vertical="center" wrapText="1"/>
    </xf>
    <xf numFmtId="10" fontId="3" fillId="6" borderId="91" xfId="1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vertical="top"/>
    </xf>
    <xf numFmtId="0" fontId="10" fillId="6" borderId="15" xfId="0" applyNumberFormat="1" applyFont="1" applyFill="1" applyBorder="1" applyAlignment="1">
      <alignment vertical="top"/>
    </xf>
    <xf numFmtId="0" fontId="9" fillId="6" borderId="49" xfId="0" applyNumberFormat="1" applyFont="1" applyFill="1" applyBorder="1" applyAlignment="1">
      <alignment vertical="top"/>
    </xf>
    <xf numFmtId="0" fontId="9" fillId="6" borderId="50" xfId="0" applyNumberFormat="1" applyFont="1" applyFill="1" applyBorder="1" applyAlignment="1">
      <alignment vertical="top"/>
    </xf>
    <xf numFmtId="0" fontId="4" fillId="6" borderId="0" xfId="0" applyNumberFormat="1" applyFont="1" applyFill="1" applyBorder="1" applyAlignment="1" applyProtection="1">
      <alignment horizontal="left"/>
    </xf>
    <xf numFmtId="0" fontId="4" fillId="6" borderId="85" xfId="0" applyNumberFormat="1" applyFont="1" applyFill="1" applyBorder="1" applyAlignment="1" applyProtection="1">
      <alignment horizontal="left"/>
    </xf>
    <xf numFmtId="0" fontId="5" fillId="6" borderId="57" xfId="0" applyNumberFormat="1" applyFont="1" applyFill="1" applyBorder="1" applyAlignment="1" applyProtection="1">
      <alignment vertical="top"/>
    </xf>
    <xf numFmtId="0" fontId="5" fillId="6" borderId="0" xfId="0" applyNumberFormat="1" applyFont="1" applyFill="1" applyBorder="1" applyAlignment="1" applyProtection="1">
      <alignment vertical="top"/>
    </xf>
    <xf numFmtId="0" fontId="5" fillId="6" borderId="85" xfId="0" applyNumberFormat="1" applyFont="1" applyFill="1" applyBorder="1" applyAlignment="1" applyProtection="1">
      <alignment vertical="top"/>
    </xf>
    <xf numFmtId="0" fontId="21" fillId="6" borderId="85" xfId="0" applyNumberFormat="1" applyFont="1" applyFill="1" applyBorder="1" applyAlignment="1">
      <alignment vertical="top" wrapText="1"/>
    </xf>
    <xf numFmtId="0" fontId="4" fillId="6" borderId="0" xfId="0" applyNumberFormat="1" applyFont="1" applyFill="1" applyBorder="1" applyAlignment="1" applyProtection="1">
      <alignment horizontal="left" vertical="top" wrapText="1"/>
    </xf>
    <xf numFmtId="0" fontId="5" fillId="6" borderId="0" xfId="0" applyNumberFormat="1" applyFont="1" applyFill="1" applyBorder="1" applyAlignment="1">
      <alignment horizontal="left" vertical="top" wrapText="1"/>
    </xf>
    <xf numFmtId="0" fontId="5" fillId="6" borderId="85" xfId="0" applyNumberFormat="1" applyFont="1" applyFill="1" applyBorder="1" applyAlignment="1">
      <alignment horizontal="left" vertical="top" wrapText="1"/>
    </xf>
    <xf numFmtId="0" fontId="5" fillId="6" borderId="98" xfId="0" applyNumberFormat="1" applyFont="1" applyFill="1" applyBorder="1" applyAlignment="1" applyProtection="1">
      <alignment horizontal="left" vertical="top"/>
    </xf>
    <xf numFmtId="0" fontId="4" fillId="6" borderId="77" xfId="0" applyNumberFormat="1" applyFont="1" applyFill="1" applyBorder="1" applyAlignment="1" applyProtection="1">
      <alignment horizontal="left" vertical="top" wrapText="1"/>
    </xf>
    <xf numFmtId="0" fontId="5" fillId="6" borderId="77" xfId="0" applyNumberFormat="1" applyFont="1" applyFill="1" applyBorder="1" applyAlignment="1">
      <alignment horizontal="left" vertical="top" wrapText="1"/>
    </xf>
    <xf numFmtId="0" fontId="5" fillId="6" borderId="99" xfId="0" applyNumberFormat="1" applyFont="1" applyFill="1" applyBorder="1" applyAlignment="1">
      <alignment horizontal="left" vertical="top" wrapText="1"/>
    </xf>
    <xf numFmtId="49" fontId="4" fillId="6" borderId="57" xfId="0" applyNumberFormat="1" applyFont="1" applyFill="1" applyBorder="1" applyAlignment="1" applyProtection="1">
      <alignment horizontal="left" vertical="top"/>
    </xf>
    <xf numFmtId="167" fontId="22" fillId="10" borderId="74" xfId="3" applyNumberFormat="1" applyFont="1" applyFill="1" applyBorder="1" applyAlignment="1">
      <alignment horizontal="center" vertical="center" wrapText="1"/>
    </xf>
    <xf numFmtId="0" fontId="23" fillId="0" borderId="44" xfId="3" applyFont="1" applyFill="1" applyBorder="1" applyAlignment="1">
      <alignment horizontal="left" vertical="center" wrapText="1"/>
    </xf>
    <xf numFmtId="167" fontId="23" fillId="0" borderId="79" xfId="3" applyNumberFormat="1" applyFont="1" applyFill="1" applyBorder="1" applyAlignment="1">
      <alignment horizontal="center" vertical="center" wrapText="1"/>
    </xf>
    <xf numFmtId="43" fontId="3" fillId="6" borderId="88" xfId="1" applyFont="1" applyFill="1" applyBorder="1" applyAlignment="1">
      <alignment horizontal="center" vertical="center" wrapText="1"/>
    </xf>
    <xf numFmtId="14" fontId="22" fillId="4" borderId="49" xfId="0" applyNumberFormat="1" applyFont="1" applyFill="1" applyBorder="1" applyAlignment="1"/>
    <xf numFmtId="0" fontId="22" fillId="10" borderId="75" xfId="3" applyFont="1" applyFill="1" applyBorder="1" applyAlignment="1">
      <alignment horizontal="center" vertical="center" wrapText="1"/>
    </xf>
    <xf numFmtId="43" fontId="3" fillId="10" borderId="73" xfId="1" applyFont="1" applyFill="1" applyBorder="1" applyAlignment="1">
      <alignment horizontal="center" vertical="center"/>
    </xf>
    <xf numFmtId="43" fontId="3" fillId="10" borderId="74" xfId="1" applyFont="1" applyFill="1" applyBorder="1" applyAlignment="1">
      <alignment horizontal="center" vertical="center"/>
    </xf>
    <xf numFmtId="0" fontId="23" fillId="0" borderId="92" xfId="3" applyFont="1" applyFill="1" applyBorder="1" applyAlignment="1">
      <alignment horizontal="center" vertical="center" wrapText="1"/>
    </xf>
    <xf numFmtId="167" fontId="1" fillId="0" borderId="41" xfId="1" applyNumberFormat="1" applyFont="1" applyFill="1" applyBorder="1" applyAlignment="1">
      <alignment horizontal="center" vertical="center"/>
    </xf>
    <xf numFmtId="10" fontId="1" fillId="0" borderId="79" xfId="1" applyNumberFormat="1" applyFont="1" applyFill="1" applyBorder="1" applyAlignment="1">
      <alignment horizontal="right" vertical="center"/>
    </xf>
    <xf numFmtId="167" fontId="3" fillId="0" borderId="8" xfId="1" applyNumberFormat="1" applyFont="1" applyFill="1" applyBorder="1" applyAlignment="1">
      <alignment horizontal="center" vertical="center"/>
    </xf>
    <xf numFmtId="49" fontId="3" fillId="10" borderId="40" xfId="3" applyNumberFormat="1" applyFont="1" applyFill="1" applyBorder="1" applyAlignment="1">
      <alignment horizontal="center" vertical="center" wrapText="1"/>
    </xf>
    <xf numFmtId="0" fontId="3" fillId="10" borderId="40" xfId="3" applyNumberFormat="1" applyFont="1" applyFill="1" applyBorder="1" applyAlignment="1">
      <alignment horizontal="left" vertical="center" wrapText="1"/>
    </xf>
    <xf numFmtId="43" fontId="3" fillId="10" borderId="40" xfId="3" applyNumberFormat="1" applyFont="1" applyFill="1" applyBorder="1" applyAlignment="1">
      <alignment horizontal="left" vertical="center" wrapText="1"/>
    </xf>
    <xf numFmtId="167" fontId="3" fillId="10" borderId="40" xfId="3" applyNumberFormat="1" applyFont="1" applyFill="1" applyBorder="1" applyAlignment="1">
      <alignment horizontal="center" vertical="center" wrapText="1"/>
    </xf>
    <xf numFmtId="167" fontId="3" fillId="10" borderId="63" xfId="3" applyNumberFormat="1" applyFont="1" applyFill="1" applyBorder="1" applyAlignment="1">
      <alignment horizontal="right" vertical="center" wrapText="1"/>
    </xf>
    <xf numFmtId="43" fontId="3" fillId="10" borderId="40" xfId="1" applyFont="1" applyFill="1" applyBorder="1" applyAlignment="1">
      <alignment horizontal="right" vertical="center"/>
    </xf>
    <xf numFmtId="166" fontId="3" fillId="10" borderId="63" xfId="1" applyNumberFormat="1" applyFont="1" applyFill="1" applyBorder="1" applyAlignment="1">
      <alignment horizontal="right" vertical="center"/>
    </xf>
    <xf numFmtId="49" fontId="1" fillId="0" borderId="51" xfId="3" applyNumberFormat="1" applyFont="1" applyFill="1" applyBorder="1" applyAlignment="1">
      <alignment horizontal="center" vertical="center" wrapText="1"/>
    </xf>
    <xf numFmtId="49" fontId="1" fillId="0" borderId="44" xfId="3" applyNumberFormat="1" applyFont="1" applyFill="1" applyBorder="1" applyAlignment="1">
      <alignment horizontal="center" vertical="center" wrapText="1"/>
    </xf>
    <xf numFmtId="0" fontId="1" fillId="0" borderId="44" xfId="3" applyNumberFormat="1" applyFont="1" applyFill="1" applyBorder="1" applyAlignment="1">
      <alignment horizontal="left" vertical="center" wrapText="1"/>
    </xf>
    <xf numFmtId="0" fontId="1" fillId="0" borderId="44" xfId="3" applyNumberFormat="1" applyFont="1" applyFill="1" applyBorder="1" applyAlignment="1">
      <alignment horizontal="center" vertical="center" wrapText="1"/>
    </xf>
    <xf numFmtId="43" fontId="1" fillId="0" borderId="44" xfId="3" applyNumberFormat="1" applyFont="1" applyFill="1" applyBorder="1" applyAlignment="1">
      <alignment horizontal="left" vertical="center" wrapText="1"/>
    </xf>
    <xf numFmtId="167" fontId="1" fillId="0" borderId="44" xfId="3" applyNumberFormat="1" applyFont="1" applyFill="1" applyBorder="1" applyAlignment="1">
      <alignment horizontal="center" vertical="center" wrapText="1"/>
    </xf>
    <xf numFmtId="167" fontId="1" fillId="0" borderId="79" xfId="3" applyNumberFormat="1" applyFont="1" applyFill="1" applyBorder="1" applyAlignment="1">
      <alignment horizontal="right" vertical="center" wrapText="1"/>
    </xf>
    <xf numFmtId="167" fontId="1" fillId="0" borderId="41" xfId="1" applyNumberFormat="1" applyFont="1" applyFill="1" applyBorder="1" applyAlignment="1">
      <alignment horizontal="right" vertical="center"/>
    </xf>
    <xf numFmtId="167" fontId="3" fillId="0" borderId="63" xfId="3" applyNumberFormat="1" applyFont="1" applyFill="1" applyBorder="1" applyAlignment="1">
      <alignment horizontal="right" vertical="center" wrapText="1"/>
    </xf>
    <xf numFmtId="167" fontId="3" fillId="0" borderId="41" xfId="1" applyNumberFormat="1" applyFont="1" applyFill="1" applyBorder="1" applyAlignment="1">
      <alignment horizontal="right" vertical="center"/>
    </xf>
    <xf numFmtId="49" fontId="3" fillId="10" borderId="22" xfId="3" applyNumberFormat="1" applyFont="1" applyFill="1" applyBorder="1" applyAlignment="1">
      <alignment horizontal="center" vertical="center" wrapText="1"/>
    </xf>
    <xf numFmtId="167" fontId="1" fillId="0" borderId="63" xfId="3" applyNumberFormat="1" applyFont="1" applyFill="1" applyBorder="1" applyAlignment="1">
      <alignment horizontal="right" vertical="center" wrapText="1"/>
    </xf>
    <xf numFmtId="49" fontId="3" fillId="10" borderId="40" xfId="3" applyNumberFormat="1" applyFont="1" applyFill="1" applyBorder="1" applyAlignment="1">
      <alignment horizontal="left" vertical="center" wrapText="1"/>
    </xf>
    <xf numFmtId="49" fontId="1" fillId="0" borderId="44" xfId="3" applyNumberFormat="1" applyFont="1" applyFill="1" applyBorder="1" applyAlignment="1">
      <alignment horizontal="left" vertical="center" wrapText="1"/>
    </xf>
    <xf numFmtId="49" fontId="3" fillId="7" borderId="7" xfId="3" applyNumberFormat="1" applyFont="1" applyFill="1" applyBorder="1" applyAlignment="1">
      <alignment vertical="center"/>
    </xf>
    <xf numFmtId="49" fontId="3" fillId="7" borderId="6" xfId="3" applyNumberFormat="1" applyFont="1" applyFill="1" applyBorder="1" applyAlignment="1">
      <alignment horizontal="center" vertical="center"/>
    </xf>
    <xf numFmtId="4" fontId="3" fillId="7" borderId="6" xfId="1" applyNumberFormat="1" applyFont="1" applyFill="1" applyBorder="1" applyAlignment="1">
      <alignment vertical="center"/>
    </xf>
    <xf numFmtId="49" fontId="3" fillId="7" borderId="6" xfId="3" applyNumberFormat="1" applyFont="1" applyFill="1" applyBorder="1" applyAlignment="1">
      <alignment horizontal="right" vertical="center"/>
    </xf>
    <xf numFmtId="43" fontId="3" fillId="7" borderId="88" xfId="1" applyFont="1" applyFill="1" applyBorder="1" applyAlignment="1">
      <alignment vertical="center"/>
    </xf>
    <xf numFmtId="10" fontId="3" fillId="7" borderId="91" xfId="1" applyNumberFormat="1" applyFont="1" applyFill="1" applyBorder="1" applyAlignment="1">
      <alignment vertical="center"/>
    </xf>
    <xf numFmtId="49" fontId="3" fillId="0" borderId="44" xfId="3" applyNumberFormat="1" applyFont="1" applyFill="1" applyBorder="1" applyAlignment="1">
      <alignment horizontal="left" vertical="center" wrapText="1"/>
    </xf>
    <xf numFmtId="167" fontId="3" fillId="0" borderId="44" xfId="3" applyNumberFormat="1" applyFont="1" applyFill="1" applyBorder="1" applyAlignment="1">
      <alignment horizontal="center" vertical="center" wrapText="1"/>
    </xf>
    <xf numFmtId="0" fontId="3" fillId="0" borderId="44" xfId="3" applyNumberFormat="1" applyFont="1" applyFill="1" applyBorder="1" applyAlignment="1">
      <alignment horizontal="left" vertical="center" wrapText="1"/>
    </xf>
    <xf numFmtId="0" fontId="3" fillId="0" borderId="44" xfId="3" applyNumberFormat="1" applyFont="1" applyFill="1" applyBorder="1" applyAlignment="1">
      <alignment horizontal="center" vertical="center" wrapText="1"/>
    </xf>
    <xf numFmtId="43" fontId="3" fillId="0" borderId="44" xfId="3" applyNumberFormat="1" applyFont="1" applyFill="1" applyBorder="1" applyAlignment="1">
      <alignment horizontal="left" vertical="center" wrapText="1"/>
    </xf>
    <xf numFmtId="0" fontId="22" fillId="0" borderId="44" xfId="3" applyFont="1" applyFill="1" applyBorder="1" applyAlignment="1">
      <alignment horizontal="left" vertical="center" wrapText="1"/>
    </xf>
    <xf numFmtId="0" fontId="23" fillId="0" borderId="78" xfId="0" applyFont="1" applyFill="1" applyBorder="1" applyAlignment="1">
      <alignment horizontal="center" vertical="center"/>
    </xf>
    <xf numFmtId="0" fontId="22" fillId="8" borderId="57" xfId="3" applyFont="1" applyFill="1" applyBorder="1" applyAlignment="1">
      <alignment horizontal="center" vertical="center" wrapText="1"/>
    </xf>
    <xf numFmtId="0" fontId="23" fillId="8" borderId="0" xfId="3" applyFont="1" applyFill="1" applyBorder="1" applyAlignment="1">
      <alignment horizontal="center" vertical="center" wrapText="1"/>
    </xf>
    <xf numFmtId="0" fontId="24" fillId="8" borderId="0" xfId="3" applyFont="1" applyFill="1" applyBorder="1" applyAlignment="1">
      <alignment horizontal="center" vertical="center" wrapText="1"/>
    </xf>
    <xf numFmtId="0" fontId="23" fillId="8" borderId="85" xfId="3" applyFont="1" applyFill="1" applyBorder="1" applyAlignment="1">
      <alignment horizontal="center" vertical="center" wrapText="1"/>
    </xf>
    <xf numFmtId="0" fontId="22" fillId="8" borderId="19" xfId="3" applyFont="1" applyFill="1" applyBorder="1" applyAlignment="1">
      <alignment horizontal="center" vertical="top" wrapText="1"/>
    </xf>
    <xf numFmtId="0" fontId="22" fillId="8" borderId="73" xfId="3" applyFont="1" applyFill="1" applyBorder="1" applyAlignment="1">
      <alignment horizontal="center" vertical="center" wrapText="1"/>
    </xf>
    <xf numFmtId="2" fontId="22" fillId="8" borderId="73" xfId="3" applyNumberFormat="1" applyFont="1" applyFill="1" applyBorder="1" applyAlignment="1">
      <alignment horizontal="center" vertical="center" wrapText="1"/>
    </xf>
    <xf numFmtId="167" fontId="22" fillId="8" borderId="73" xfId="3" applyNumberFormat="1" applyFont="1" applyFill="1" applyBorder="1" applyAlignment="1">
      <alignment horizontal="center" vertical="center" wrapText="1"/>
    </xf>
    <xf numFmtId="167" fontId="22" fillId="8" borderId="74" xfId="3" applyNumberFormat="1" applyFont="1" applyFill="1" applyBorder="1" applyAlignment="1">
      <alignment horizontal="center" vertical="center" wrapText="1"/>
    </xf>
    <xf numFmtId="49" fontId="22" fillId="8" borderId="98" xfId="3" applyNumberFormat="1" applyFont="1" applyFill="1" applyBorder="1" applyAlignment="1">
      <alignment horizontal="center" vertical="top"/>
    </xf>
    <xf numFmtId="49" fontId="22" fillId="8" borderId="77" xfId="3" applyNumberFormat="1" applyFont="1" applyFill="1" applyBorder="1" applyAlignment="1">
      <alignment horizontal="center" vertical="center"/>
    </xf>
    <xf numFmtId="49" fontId="22" fillId="8" borderId="77" xfId="3" applyNumberFormat="1" applyFont="1" applyFill="1" applyBorder="1" applyAlignment="1">
      <alignment horizontal="center" vertical="center" wrapText="1"/>
    </xf>
    <xf numFmtId="0" fontId="23" fillId="8" borderId="77" xfId="3" applyFont="1" applyFill="1" applyBorder="1" applyAlignment="1">
      <alignment horizontal="center" vertical="center"/>
    </xf>
    <xf numFmtId="2" fontId="23" fillId="8" borderId="77" xfId="1" applyNumberFormat="1" applyFont="1" applyFill="1" applyBorder="1" applyAlignment="1">
      <alignment horizontal="center" vertical="center"/>
    </xf>
    <xf numFmtId="167" fontId="22" fillId="8" borderId="99" xfId="1" applyNumberFormat="1" applyFont="1" applyFill="1" applyBorder="1" applyAlignment="1">
      <alignment horizontal="center" vertical="center"/>
    </xf>
    <xf numFmtId="0" fontId="23" fillId="4" borderId="44" xfId="3" applyFont="1" applyFill="1" applyBorder="1" applyAlignment="1">
      <alignment horizontal="center" vertical="center" wrapText="1"/>
    </xf>
    <xf numFmtId="0" fontId="26" fillId="0" borderId="44" xfId="0" applyFont="1" applyBorder="1" applyAlignment="1">
      <alignment horizontal="left" wrapText="1"/>
    </xf>
    <xf numFmtId="2" fontId="23" fillId="4" borderId="44" xfId="3" applyNumberFormat="1" applyFont="1" applyFill="1" applyBorder="1" applyAlignment="1">
      <alignment horizontal="center" vertical="center" wrapText="1"/>
    </xf>
    <xf numFmtId="167" fontId="23" fillId="4" borderId="44" xfId="3" applyNumberFormat="1" applyFont="1" applyFill="1" applyBorder="1" applyAlignment="1">
      <alignment horizontal="center" vertical="center" wrapText="1"/>
    </xf>
    <xf numFmtId="167" fontId="23" fillId="0" borderId="44" xfId="0" applyNumberFormat="1" applyFont="1" applyFill="1" applyBorder="1" applyAlignment="1">
      <alignment horizontal="center" vertical="center"/>
    </xf>
    <xf numFmtId="167" fontId="23" fillId="0" borderId="79" xfId="0" applyNumberFormat="1" applyFont="1" applyBorder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167" fontId="23" fillId="0" borderId="79" xfId="0" applyNumberFormat="1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left" vertical="center" wrapText="1"/>
    </xf>
    <xf numFmtId="2" fontId="23" fillId="0" borderId="44" xfId="0" applyNumberFormat="1" applyFont="1" applyFill="1" applyBorder="1" applyAlignment="1">
      <alignment horizontal="center" vertical="center"/>
    </xf>
    <xf numFmtId="0" fontId="23" fillId="4" borderId="78" xfId="3" applyFont="1" applyFill="1" applyBorder="1" applyAlignment="1">
      <alignment horizontal="center" vertical="center" wrapText="1"/>
    </xf>
    <xf numFmtId="0" fontId="22" fillId="0" borderId="44" xfId="3" applyFont="1" applyFill="1" applyBorder="1" applyAlignment="1">
      <alignment horizontal="center" vertical="center" wrapText="1"/>
    </xf>
    <xf numFmtId="2" fontId="22" fillId="0" borderId="44" xfId="3" applyNumberFormat="1" applyFont="1" applyFill="1" applyBorder="1" applyAlignment="1">
      <alignment horizontal="center" vertical="center" wrapText="1"/>
    </xf>
    <xf numFmtId="167" fontId="22" fillId="0" borderId="44" xfId="3" applyNumberFormat="1" applyFont="1" applyFill="1" applyBorder="1" applyAlignment="1">
      <alignment horizontal="center" vertical="center" wrapText="1"/>
    </xf>
    <xf numFmtId="167" fontId="22" fillId="0" borderId="79" xfId="3" applyNumberFormat="1" applyFont="1" applyFill="1" applyBorder="1" applyAlignment="1">
      <alignment horizontal="center" vertical="center" wrapText="1"/>
    </xf>
    <xf numFmtId="0" fontId="22" fillId="10" borderId="22" xfId="3" applyFont="1" applyFill="1" applyBorder="1" applyAlignment="1">
      <alignment horizontal="center" vertical="center" wrapText="1"/>
    </xf>
    <xf numFmtId="0" fontId="22" fillId="10" borderId="40" xfId="3" applyFont="1" applyFill="1" applyBorder="1" applyAlignment="1">
      <alignment horizontal="center" vertical="center" wrapText="1"/>
    </xf>
    <xf numFmtId="0" fontId="22" fillId="10" borderId="40" xfId="3" applyFont="1" applyFill="1" applyBorder="1" applyAlignment="1">
      <alignment horizontal="left" vertical="center" wrapText="1"/>
    </xf>
    <xf numFmtId="2" fontId="22" fillId="10" borderId="40" xfId="3" applyNumberFormat="1" applyFont="1" applyFill="1" applyBorder="1" applyAlignment="1">
      <alignment horizontal="center" vertical="center" wrapText="1"/>
    </xf>
    <xf numFmtId="167" fontId="22" fillId="10" borderId="40" xfId="3" applyNumberFormat="1" applyFont="1" applyFill="1" applyBorder="1" applyAlignment="1">
      <alignment horizontal="center" vertical="center" wrapText="1"/>
    </xf>
    <xf numFmtId="167" fontId="3" fillId="10" borderId="40" xfId="1" applyNumberFormat="1" applyFont="1" applyFill="1" applyBorder="1" applyAlignment="1">
      <alignment horizontal="center" vertical="center"/>
    </xf>
    <xf numFmtId="43" fontId="3" fillId="10" borderId="40" xfId="1" applyFont="1" applyFill="1" applyBorder="1" applyAlignment="1">
      <alignment horizontal="center" vertical="center"/>
    </xf>
    <xf numFmtId="10" fontId="3" fillId="10" borderId="63" xfId="1" applyNumberFormat="1" applyFont="1" applyFill="1" applyBorder="1" applyAlignment="1">
      <alignment horizontal="right" vertical="center"/>
    </xf>
    <xf numFmtId="167" fontId="3" fillId="0" borderId="41" xfId="1" applyNumberFormat="1" applyFont="1" applyFill="1" applyBorder="1" applyAlignment="1">
      <alignment horizontal="center" vertical="center"/>
    </xf>
    <xf numFmtId="0" fontId="23" fillId="10" borderId="40" xfId="3" applyFont="1" applyFill="1" applyBorder="1" applyAlignment="1">
      <alignment horizontal="center" vertical="center" wrapText="1"/>
    </xf>
    <xf numFmtId="2" fontId="23" fillId="10" borderId="40" xfId="3" applyNumberFormat="1" applyFont="1" applyFill="1" applyBorder="1" applyAlignment="1">
      <alignment horizontal="center" vertical="center" wrapText="1"/>
    </xf>
    <xf numFmtId="167" fontId="23" fillId="10" borderId="40" xfId="3" applyNumberFormat="1" applyFont="1" applyFill="1" applyBorder="1" applyAlignment="1">
      <alignment horizontal="center" vertical="center" wrapText="1"/>
    </xf>
    <xf numFmtId="10" fontId="1" fillId="10" borderId="63" xfId="1" applyNumberFormat="1" applyFont="1" applyFill="1" applyBorder="1" applyAlignment="1">
      <alignment horizontal="right" vertical="center"/>
    </xf>
    <xf numFmtId="49" fontId="1" fillId="0" borderId="78" xfId="3" applyNumberFormat="1" applyFont="1" applyFill="1" applyBorder="1" applyAlignment="1">
      <alignment horizontal="center" vertical="center" wrapText="1"/>
    </xf>
    <xf numFmtId="49" fontId="3" fillId="0" borderId="44" xfId="3" applyNumberFormat="1" applyFont="1" applyFill="1" applyBorder="1" applyAlignment="1">
      <alignment horizontal="center" vertical="center" wrapText="1"/>
    </xf>
    <xf numFmtId="49" fontId="3" fillId="0" borderId="78" xfId="3" applyNumberFormat="1" applyFont="1" applyFill="1" applyBorder="1" applyAlignment="1">
      <alignment horizontal="center" vertical="center" wrapText="1"/>
    </xf>
    <xf numFmtId="167" fontId="3" fillId="0" borderId="79" xfId="3" applyNumberFormat="1" applyFont="1" applyFill="1" applyBorder="1" applyAlignment="1">
      <alignment horizontal="right" vertical="center" wrapText="1"/>
    </xf>
    <xf numFmtId="0" fontId="3" fillId="10" borderId="40" xfId="3" applyNumberFormat="1" applyFont="1" applyFill="1" applyBorder="1" applyAlignment="1">
      <alignment horizontal="center" vertical="center" wrapText="1"/>
    </xf>
    <xf numFmtId="167" fontId="3" fillId="10" borderId="40" xfId="1" applyNumberFormat="1" applyFont="1" applyFill="1" applyBorder="1" applyAlignment="1">
      <alignment horizontal="right" vertical="center"/>
    </xf>
    <xf numFmtId="49" fontId="3" fillId="7" borderId="6" xfId="3" applyNumberFormat="1" applyFont="1" applyFill="1" applyBorder="1" applyAlignment="1">
      <alignment horizontal="right" vertical="center" wrapText="1"/>
    </xf>
    <xf numFmtId="49" fontId="3" fillId="7" borderId="6" xfId="3" applyNumberFormat="1" applyFont="1" applyFill="1" applyBorder="1" applyAlignment="1">
      <alignment vertical="center"/>
    </xf>
    <xf numFmtId="49" fontId="3" fillId="7" borderId="6" xfId="1" applyNumberFormat="1" applyFont="1" applyFill="1" applyBorder="1" applyAlignment="1">
      <alignment vertical="center"/>
    </xf>
    <xf numFmtId="14" fontId="4" fillId="4" borderId="0" xfId="0" applyNumberFormat="1" applyFont="1" applyFill="1" applyAlignment="1"/>
    <xf numFmtId="167" fontId="22" fillId="10" borderId="63" xfId="3" applyNumberFormat="1" applyFont="1" applyFill="1" applyBorder="1" applyAlignment="1">
      <alignment horizontal="center" vertical="center" wrapText="1"/>
    </xf>
    <xf numFmtId="0" fontId="3" fillId="10" borderId="63" xfId="1" applyNumberFormat="1" applyFont="1" applyFill="1" applyBorder="1" applyAlignment="1">
      <alignment horizontal="right" vertical="center"/>
    </xf>
    <xf numFmtId="10" fontId="3" fillId="10" borderId="74" xfId="1" applyNumberFormat="1" applyFont="1" applyFill="1" applyBorder="1" applyAlignment="1">
      <alignment horizontal="center" vertical="center"/>
    </xf>
    <xf numFmtId="168" fontId="3" fillId="7" borderId="42" xfId="1" applyNumberFormat="1" applyFont="1" applyFill="1" applyBorder="1" applyAlignment="1">
      <alignment horizontal="right" vertical="center"/>
    </xf>
    <xf numFmtId="10" fontId="3" fillId="0" borderId="79" xfId="1" applyNumberFormat="1" applyFont="1" applyFill="1" applyBorder="1" applyAlignment="1">
      <alignment horizontal="right" vertical="center"/>
    </xf>
    <xf numFmtId="168" fontId="3" fillId="7" borderId="88" xfId="1" applyNumberFormat="1" applyFont="1" applyFill="1" applyBorder="1" applyAlignment="1">
      <alignment vertical="center"/>
    </xf>
    <xf numFmtId="0" fontId="26" fillId="0" borderId="86" xfId="0" applyFont="1" applyBorder="1" applyAlignment="1">
      <alignment horizontal="left" wrapText="1"/>
    </xf>
    <xf numFmtId="167" fontId="23" fillId="0" borderId="86" xfId="0" applyNumberFormat="1" applyFont="1" applyFill="1" applyBorder="1" applyAlignment="1">
      <alignment horizontal="center" vertical="center"/>
    </xf>
    <xf numFmtId="167" fontId="23" fillId="0" borderId="101" xfId="0" applyNumberFormat="1" applyFont="1" applyFill="1" applyBorder="1" applyAlignment="1">
      <alignment horizontal="center" vertical="center"/>
    </xf>
    <xf numFmtId="0" fontId="22" fillId="8" borderId="25" xfId="3" applyFont="1" applyFill="1" applyBorder="1" applyAlignment="1">
      <alignment horizontal="center" vertical="center" wrapText="1"/>
    </xf>
    <xf numFmtId="49" fontId="1" fillId="0" borderId="8" xfId="3" applyNumberFormat="1" applyFont="1" applyFill="1" applyBorder="1" applyAlignment="1">
      <alignment horizontal="center" vertical="center" wrapText="1"/>
    </xf>
    <xf numFmtId="166" fontId="3" fillId="10" borderId="52" xfId="1" applyNumberFormat="1" applyFont="1" applyFill="1" applyBorder="1" applyAlignment="1">
      <alignment horizontal="right" vertical="center"/>
    </xf>
    <xf numFmtId="0" fontId="5" fillId="6" borderId="49" xfId="0" applyFont="1" applyFill="1" applyBorder="1" applyAlignment="1">
      <alignment vertical="top"/>
    </xf>
    <xf numFmtId="0" fontId="5" fillId="6" borderId="50" xfId="0" applyFont="1" applyFill="1" applyBorder="1" applyAlignment="1">
      <alignment vertical="top"/>
    </xf>
    <xf numFmtId="0" fontId="5" fillId="6" borderId="85" xfId="0" applyFont="1" applyFill="1" applyBorder="1" applyAlignment="1">
      <alignment vertical="top"/>
    </xf>
    <xf numFmtId="0" fontId="3" fillId="6" borderId="88" xfId="0" applyFont="1" applyFill="1" applyBorder="1" applyAlignment="1">
      <alignment horizontal="center" vertical="center" wrapText="1"/>
    </xf>
    <xf numFmtId="0" fontId="3" fillId="6" borderId="91" xfId="0" applyFont="1" applyFill="1" applyBorder="1" applyAlignment="1">
      <alignment horizontal="center" vertical="center" wrapText="1"/>
    </xf>
    <xf numFmtId="168" fontId="1" fillId="0" borderId="41" xfId="0" applyNumberFormat="1" applyFont="1" applyBorder="1" applyAlignment="1">
      <alignment horizontal="center" vertical="center"/>
    </xf>
    <xf numFmtId="168" fontId="1" fillId="0" borderId="79" xfId="0" applyNumberFormat="1" applyFont="1" applyBorder="1" applyAlignment="1">
      <alignment horizontal="center" vertical="center"/>
    </xf>
    <xf numFmtId="168" fontId="3" fillId="0" borderId="41" xfId="0" applyNumberFormat="1" applyFont="1" applyBorder="1" applyAlignment="1">
      <alignment horizontal="center" vertical="center"/>
    </xf>
    <xf numFmtId="168" fontId="3" fillId="0" borderId="79" xfId="0" applyNumberFormat="1" applyFont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1" xfId="0" applyFont="1" applyFill="1" applyBorder="1" applyAlignment="1">
      <alignment horizontal="center" vertical="center"/>
    </xf>
    <xf numFmtId="168" fontId="1" fillId="8" borderId="41" xfId="0" applyNumberFormat="1" applyFont="1" applyFill="1" applyBorder="1" applyAlignment="1">
      <alignment horizontal="center" vertical="center"/>
    </xf>
    <xf numFmtId="168" fontId="1" fillId="8" borderId="79" xfId="0" applyNumberFormat="1" applyFont="1" applyFill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168" fontId="1" fillId="10" borderId="0" xfId="0" applyNumberFormat="1" applyFont="1" applyFill="1" applyBorder="1" applyAlignment="1">
      <alignment horizontal="center" vertical="center"/>
    </xf>
    <xf numFmtId="168" fontId="3" fillId="1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/>
    <xf numFmtId="167" fontId="5" fillId="5" borderId="0" xfId="0" applyNumberFormat="1" applyFont="1" applyFill="1" applyBorder="1" applyAlignment="1">
      <alignment horizontal="center" vertical="center"/>
    </xf>
    <xf numFmtId="167" fontId="20" fillId="4" borderId="85" xfId="0" applyNumberFormat="1" applyFont="1" applyFill="1" applyBorder="1" applyAlignment="1">
      <alignment horizontal="center" vertical="center"/>
    </xf>
    <xf numFmtId="167" fontId="21" fillId="4" borderId="0" xfId="0" applyNumberFormat="1" applyFont="1" applyFill="1" applyBorder="1" applyAlignment="1">
      <alignment horizontal="center" vertical="center"/>
    </xf>
    <xf numFmtId="167" fontId="5" fillId="5" borderId="85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3" fillId="8" borderId="84" xfId="0" applyNumberFormat="1" applyFont="1" applyFill="1" applyBorder="1" applyAlignment="1">
      <alignment horizontal="center" vertical="center"/>
    </xf>
    <xf numFmtId="168" fontId="3" fillId="8" borderId="81" xfId="0" applyNumberFormat="1" applyFont="1" applyFill="1" applyBorder="1" applyAlignment="1">
      <alignment horizontal="center" vertical="center"/>
    </xf>
    <xf numFmtId="0" fontId="23" fillId="8" borderId="40" xfId="3" applyFont="1" applyFill="1" applyBorder="1" applyAlignment="1">
      <alignment horizontal="center" vertical="center" wrapText="1"/>
    </xf>
    <xf numFmtId="0" fontId="24" fillId="8" borderId="40" xfId="3" applyFont="1" applyFill="1" applyBorder="1" applyAlignment="1">
      <alignment horizontal="center" vertical="center" wrapText="1"/>
    </xf>
    <xf numFmtId="0" fontId="23" fillId="8" borderId="63" xfId="3" applyFont="1" applyFill="1" applyBorder="1" applyAlignment="1">
      <alignment horizontal="center" vertical="center" wrapText="1"/>
    </xf>
    <xf numFmtId="167" fontId="22" fillId="8" borderId="77" xfId="3" applyNumberFormat="1" applyFont="1" applyFill="1" applyBorder="1" applyAlignment="1">
      <alignment horizontal="right" vertical="center"/>
    </xf>
    <xf numFmtId="49" fontId="18" fillId="6" borderId="57" xfId="0" applyNumberFormat="1" applyFont="1" applyFill="1" applyBorder="1" applyAlignment="1">
      <alignment horizontal="left" vertical="top" wrapText="1"/>
    </xf>
    <xf numFmtId="49" fontId="18" fillId="6" borderId="0" xfId="0" applyNumberFormat="1" applyFont="1" applyFill="1" applyBorder="1" applyAlignment="1">
      <alignment horizontal="left" vertical="top" wrapText="1"/>
    </xf>
    <xf numFmtId="49" fontId="21" fillId="6" borderId="57" xfId="0" applyNumberFormat="1" applyFont="1" applyFill="1" applyBorder="1" applyAlignment="1">
      <alignment horizontal="left" vertical="center" wrapText="1"/>
    </xf>
    <xf numFmtId="49" fontId="21" fillId="6" borderId="0" xfId="0" applyNumberFormat="1" applyFont="1" applyFill="1" applyBorder="1" applyAlignment="1">
      <alignment horizontal="left" vertical="center" wrapText="1"/>
    </xf>
    <xf numFmtId="0" fontId="21" fillId="6" borderId="57" xfId="0" applyFont="1" applyFill="1" applyBorder="1" applyAlignment="1">
      <alignment horizontal="left" vertical="center" wrapText="1"/>
    </xf>
    <xf numFmtId="0" fontId="21" fillId="6" borderId="0" xfId="0" applyFont="1" applyFill="1" applyBorder="1" applyAlignment="1">
      <alignment horizontal="left" vertical="center" wrapText="1"/>
    </xf>
    <xf numFmtId="49" fontId="21" fillId="6" borderId="57" xfId="0" applyNumberFormat="1" applyFont="1" applyFill="1" applyBorder="1" applyAlignment="1">
      <alignment horizontal="justify" vertical="top" wrapText="1"/>
    </xf>
    <xf numFmtId="0" fontId="21" fillId="6" borderId="0" xfId="0" applyFont="1" applyFill="1" applyBorder="1" applyAlignment="1">
      <alignment horizontal="justify" vertical="top"/>
    </xf>
    <xf numFmtId="0" fontId="20" fillId="6" borderId="57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left" vertical="center" wrapText="1"/>
    </xf>
    <xf numFmtId="49" fontId="4" fillId="9" borderId="57" xfId="0" applyNumberFormat="1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>
      <alignment horizontal="justify" vertical="top" wrapText="1"/>
    </xf>
    <xf numFmtId="0" fontId="4" fillId="9" borderId="85" xfId="0" applyFont="1" applyFill="1" applyBorder="1" applyAlignment="1">
      <alignment horizontal="justify" vertical="top" wrapText="1"/>
    </xf>
    <xf numFmtId="49" fontId="4" fillId="9" borderId="57" xfId="0" applyNumberFormat="1" applyFont="1" applyFill="1" applyBorder="1" applyAlignment="1" applyProtection="1">
      <alignment horizontal="left" vertical="top" wrapText="1"/>
    </xf>
    <xf numFmtId="0" fontId="4" fillId="9" borderId="0" xfId="0" applyNumberFormat="1" applyFont="1" applyFill="1" applyBorder="1" applyAlignment="1" applyProtection="1">
      <alignment horizontal="left" vertical="top" wrapText="1"/>
    </xf>
    <xf numFmtId="0" fontId="5" fillId="9" borderId="0" xfId="0" applyNumberFormat="1" applyFont="1" applyFill="1" applyBorder="1" applyAlignment="1">
      <alignment horizontal="left" vertical="top" wrapText="1"/>
    </xf>
    <xf numFmtId="0" fontId="5" fillId="9" borderId="85" xfId="0" applyNumberFormat="1" applyFont="1" applyFill="1" applyBorder="1" applyAlignment="1">
      <alignment horizontal="left" vertical="top" wrapText="1"/>
    </xf>
    <xf numFmtId="49" fontId="4" fillId="9" borderId="98" xfId="0" applyNumberFormat="1" applyFont="1" applyFill="1" applyBorder="1" applyAlignment="1" applyProtection="1">
      <alignment horizontal="left" vertical="top"/>
    </xf>
    <xf numFmtId="49" fontId="4" fillId="9" borderId="77" xfId="0" applyNumberFormat="1" applyFont="1" applyFill="1" applyBorder="1" applyAlignment="1" applyProtection="1">
      <alignment horizontal="left" vertical="top"/>
    </xf>
    <xf numFmtId="49" fontId="4" fillId="9" borderId="99" xfId="0" applyNumberFormat="1" applyFont="1" applyFill="1" applyBorder="1" applyAlignment="1" applyProtection="1">
      <alignment horizontal="left" vertical="top"/>
    </xf>
    <xf numFmtId="0" fontId="4" fillId="9" borderId="57" xfId="0" applyNumberFormat="1" applyFont="1" applyFill="1" applyBorder="1" applyAlignment="1" applyProtection="1">
      <alignment horizontal="left" vertical="top"/>
    </xf>
    <xf numFmtId="0" fontId="4" fillId="9" borderId="0" xfId="0" applyNumberFormat="1" applyFont="1" applyFill="1" applyBorder="1" applyAlignment="1" applyProtection="1">
      <alignment horizontal="left" vertical="top"/>
    </xf>
    <xf numFmtId="0" fontId="5" fillId="9" borderId="0" xfId="0" applyNumberFormat="1" applyFont="1" applyFill="1" applyBorder="1" applyAlignment="1">
      <alignment horizontal="left" vertical="top"/>
    </xf>
    <xf numFmtId="0" fontId="5" fillId="9" borderId="85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35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top" wrapText="1"/>
    </xf>
    <xf numFmtId="0" fontId="14" fillId="2" borderId="47" xfId="0" applyFont="1" applyFill="1" applyBorder="1" applyAlignment="1" applyProtection="1">
      <alignment horizontal="center" vertical="top" wrapText="1"/>
    </xf>
    <xf numFmtId="0" fontId="14" fillId="2" borderId="48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34" xfId="0" applyFont="1" applyFill="1" applyBorder="1" applyAlignment="1" applyProtection="1">
      <alignment horizontal="center" vertical="top" wrapText="1"/>
    </xf>
    <xf numFmtId="0" fontId="4" fillId="0" borderId="5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164" fontId="5" fillId="0" borderId="54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5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6" xfId="1" applyNumberFormat="1" applyFont="1" applyFill="1" applyBorder="1" applyAlignment="1" applyProtection="1">
      <alignment horizontal="center" vertical="center" wrapText="1"/>
      <protection locked="0"/>
    </xf>
    <xf numFmtId="43" fontId="11" fillId="0" borderId="57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43" fontId="5" fillId="0" borderId="2" xfId="1" applyFont="1" applyFill="1" applyBorder="1" applyAlignment="1" applyProtection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left" vertical="center" wrapText="1"/>
    </xf>
    <xf numFmtId="0" fontId="5" fillId="0" borderId="59" xfId="0" applyFont="1" applyFill="1" applyBorder="1" applyAlignment="1" applyProtection="1">
      <alignment horizontal="left" vertical="center" wrapText="1"/>
    </xf>
    <xf numFmtId="164" fontId="5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2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34" xfId="1" applyFont="1" applyFill="1" applyBorder="1" applyAlignment="1" applyProtection="1">
      <alignment horizontal="center" vertical="center" wrapText="1"/>
    </xf>
    <xf numFmtId="43" fontId="5" fillId="0" borderId="35" xfId="1" applyFont="1" applyFill="1" applyBorder="1" applyAlignment="1" applyProtection="1">
      <alignment horizontal="center" vertical="center" wrapText="1"/>
    </xf>
    <xf numFmtId="43" fontId="5" fillId="0" borderId="36" xfId="1" applyFont="1" applyFill="1" applyBorder="1" applyAlignment="1" applyProtection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 wrapText="1"/>
    </xf>
    <xf numFmtId="43" fontId="5" fillId="0" borderId="0" xfId="1" applyFont="1" applyFill="1" applyBorder="1" applyAlignment="1" applyProtection="1">
      <alignment horizontal="center" vertical="center" wrapText="1"/>
    </xf>
    <xf numFmtId="43" fontId="5" fillId="0" borderId="45" xfId="1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6" fillId="2" borderId="63" xfId="0" applyFont="1" applyFill="1" applyBorder="1" applyAlignment="1" applyProtection="1">
      <alignment horizontal="center" vertical="center" wrapText="1"/>
    </xf>
    <xf numFmtId="164" fontId="6" fillId="2" borderId="7" xfId="1" applyNumberFormat="1" applyFont="1" applyFill="1" applyBorder="1" applyAlignment="1" applyProtection="1">
      <alignment horizontal="center" vertical="center" wrapText="1"/>
    </xf>
    <xf numFmtId="164" fontId="6" fillId="2" borderId="6" xfId="1" applyNumberFormat="1" applyFont="1" applyFill="1" applyBorder="1" applyAlignment="1" applyProtection="1">
      <alignment horizontal="center" vertical="center" wrapText="1"/>
    </xf>
    <xf numFmtId="164" fontId="6" fillId="2" borderId="42" xfId="1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45" xfId="0" applyFont="1" applyBorder="1" applyAlignment="1" applyProtection="1">
      <alignment horizontal="center" vertical="top" wrapText="1"/>
    </xf>
    <xf numFmtId="0" fontId="4" fillId="0" borderId="64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164" fontId="5" fillId="0" borderId="65" xfId="1" applyNumberFormat="1" applyFont="1" applyFill="1" applyBorder="1" applyAlignment="1" applyProtection="1">
      <alignment horizontal="center" vertical="center" wrapText="1"/>
    </xf>
    <xf numFmtId="164" fontId="5" fillId="0" borderId="66" xfId="1" applyNumberFormat="1" applyFont="1" applyFill="1" applyBorder="1" applyAlignment="1" applyProtection="1">
      <alignment horizontal="center" vertical="center" wrapText="1"/>
    </xf>
    <xf numFmtId="164" fontId="5" fillId="0" borderId="67" xfId="1" applyNumberFormat="1" applyFont="1" applyFill="1" applyBorder="1" applyAlignment="1" applyProtection="1">
      <alignment horizontal="center" vertical="center" wrapText="1"/>
    </xf>
    <xf numFmtId="0" fontId="5" fillId="2" borderId="58" xfId="0" applyFont="1" applyFill="1" applyBorder="1" applyAlignment="1" applyProtection="1">
      <alignment horizontal="center" vertical="top" wrapText="1"/>
    </xf>
    <xf numFmtId="0" fontId="5" fillId="2" borderId="59" xfId="0" applyFont="1" applyFill="1" applyBorder="1" applyAlignment="1" applyProtection="1">
      <alignment horizontal="center" vertical="top" wrapText="1"/>
    </xf>
    <xf numFmtId="0" fontId="5" fillId="2" borderId="46" xfId="0" applyFont="1" applyFill="1" applyBorder="1" applyAlignment="1" applyProtection="1">
      <alignment horizontal="center" vertical="top" wrapText="1"/>
    </xf>
    <xf numFmtId="0" fontId="5" fillId="2" borderId="47" xfId="0" applyFont="1" applyFill="1" applyBorder="1" applyAlignment="1" applyProtection="1">
      <alignment horizontal="center" vertical="top" wrapText="1"/>
    </xf>
    <xf numFmtId="0" fontId="5" fillId="2" borderId="48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43" fontId="5" fillId="0" borderId="35" xfId="1" applyNumberFormat="1" applyFont="1" applyFill="1" applyBorder="1" applyAlignment="1" applyProtection="1">
      <alignment horizontal="center" vertical="center" wrapText="1"/>
    </xf>
    <xf numFmtId="43" fontId="5" fillId="0" borderId="68" xfId="1" applyNumberFormat="1" applyFont="1" applyFill="1" applyBorder="1" applyAlignment="1" applyProtection="1">
      <alignment horizontal="center" vertical="center" wrapText="1"/>
    </xf>
    <xf numFmtId="43" fontId="11" fillId="0" borderId="69" xfId="1" applyNumberFormat="1" applyFont="1" applyFill="1" applyBorder="1" applyAlignment="1" applyProtection="1">
      <alignment horizontal="center" vertical="center" wrapText="1"/>
    </xf>
    <xf numFmtId="43" fontId="11" fillId="0" borderId="70" xfId="1" applyNumberFormat="1" applyFont="1" applyFill="1" applyBorder="1" applyAlignment="1" applyProtection="1">
      <alignment horizontal="center" vertical="center" wrapText="1"/>
    </xf>
    <xf numFmtId="0" fontId="15" fillId="0" borderId="71" xfId="0" applyFont="1" applyBorder="1" applyAlignment="1" applyProtection="1">
      <alignment horizontal="center" vertical="top"/>
    </xf>
    <xf numFmtId="0" fontId="15" fillId="0" borderId="72" xfId="0" applyFont="1" applyBorder="1" applyAlignment="1" applyProtection="1">
      <alignment horizontal="center" vertical="top"/>
    </xf>
    <xf numFmtId="0" fontId="15" fillId="0" borderId="93" xfId="0" applyFont="1" applyFill="1" applyBorder="1" applyAlignment="1" applyProtection="1">
      <alignment horizontal="center" vertical="top"/>
      <protection locked="0"/>
    </xf>
    <xf numFmtId="0" fontId="15" fillId="0" borderId="59" xfId="0" applyFont="1" applyFill="1" applyBorder="1" applyAlignment="1" applyProtection="1">
      <alignment horizontal="center" vertical="top"/>
      <protection locked="0"/>
    </xf>
    <xf numFmtId="0" fontId="15" fillId="0" borderId="87" xfId="0" applyFont="1" applyFill="1" applyBorder="1" applyAlignment="1" applyProtection="1">
      <alignment horizontal="center" vertical="top"/>
      <protection locked="0"/>
    </xf>
    <xf numFmtId="0" fontId="15" fillId="0" borderId="4" xfId="0" applyFont="1" applyBorder="1" applyAlignment="1" applyProtection="1">
      <alignment horizontal="center" vertical="top"/>
    </xf>
    <xf numFmtId="0" fontId="15" fillId="0" borderId="5" xfId="0" applyFont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34" xfId="0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45" xfId="0" applyFont="1" applyFill="1" applyBorder="1" applyAlignment="1" applyProtection="1">
      <alignment horizontal="center" vertical="top"/>
    </xf>
    <xf numFmtId="0" fontId="14" fillId="0" borderId="14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45" xfId="0" applyFont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45" xfId="0" applyFont="1" applyFill="1" applyBorder="1" applyAlignment="1" applyProtection="1">
      <alignment horizontal="center" vertical="top" wrapText="1"/>
    </xf>
    <xf numFmtId="0" fontId="5" fillId="5" borderId="0" xfId="0" applyFont="1" applyFill="1" applyBorder="1" applyAlignment="1" applyProtection="1">
      <alignment horizontal="center" vertical="top"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16" fillId="0" borderId="1" xfId="0" applyFont="1" applyFill="1" applyBorder="1" applyAlignment="1" applyProtection="1">
      <alignment horizontal="center" vertical="top"/>
      <protection locked="0"/>
    </xf>
    <xf numFmtId="14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34" xfId="0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Border="1" applyAlignment="1" applyProtection="1">
      <alignment horizontal="center" vertical="top"/>
    </xf>
    <xf numFmtId="0" fontId="15" fillId="0" borderId="35" xfId="0" applyFont="1" applyBorder="1" applyAlignment="1" applyProtection="1">
      <alignment horizontal="center" vertical="top"/>
    </xf>
    <xf numFmtId="0" fontId="15" fillId="0" borderId="36" xfId="0" applyFont="1" applyBorder="1" applyAlignment="1" applyProtection="1">
      <alignment horizontal="center" vertical="top"/>
    </xf>
    <xf numFmtId="49" fontId="4" fillId="6" borderId="57" xfId="0" applyNumberFormat="1" applyFont="1" applyFill="1" applyBorder="1" applyAlignment="1">
      <alignment horizontal="left" vertical="top" wrapText="1"/>
    </xf>
    <xf numFmtId="49" fontId="4" fillId="6" borderId="0" xfId="0" applyNumberFormat="1" applyFont="1" applyFill="1" applyBorder="1" applyAlignment="1">
      <alignment horizontal="left" vertical="top" wrapText="1"/>
    </xf>
    <xf numFmtId="49" fontId="21" fillId="6" borderId="57" xfId="0" applyNumberFormat="1" applyFont="1" applyFill="1" applyBorder="1" applyAlignment="1">
      <alignment horizontal="left" vertical="top" wrapText="1"/>
    </xf>
    <xf numFmtId="0" fontId="21" fillId="6" borderId="0" xfId="0" applyNumberFormat="1" applyFont="1" applyFill="1" applyBorder="1" applyAlignment="1">
      <alignment horizontal="left" vertical="top" wrapText="1"/>
    </xf>
    <xf numFmtId="0" fontId="13" fillId="4" borderId="14" xfId="0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horizontal="center" vertical="top" wrapText="1"/>
    </xf>
    <xf numFmtId="0" fontId="15" fillId="0" borderId="35" xfId="0" applyNumberFormat="1" applyFont="1" applyBorder="1" applyAlignment="1" applyProtection="1">
      <alignment horizontal="center" vertical="top"/>
    </xf>
    <xf numFmtId="0" fontId="15" fillId="0" borderId="36" xfId="0" applyNumberFormat="1" applyFont="1" applyBorder="1" applyAlignment="1" applyProtection="1">
      <alignment horizontal="center" vertical="top"/>
    </xf>
    <xf numFmtId="0" fontId="25" fillId="4" borderId="14" xfId="0" applyFont="1" applyFill="1" applyBorder="1" applyAlignment="1" applyProtection="1">
      <alignment horizontal="center" vertical="top" wrapText="1"/>
    </xf>
    <xf numFmtId="0" fontId="25" fillId="4" borderId="0" xfId="0" applyFont="1" applyFill="1" applyBorder="1" applyAlignment="1" applyProtection="1">
      <alignment horizontal="center" vertical="top" wrapText="1"/>
    </xf>
    <xf numFmtId="0" fontId="25" fillId="4" borderId="45" xfId="0" applyFont="1" applyFill="1" applyBorder="1" applyAlignment="1" applyProtection="1">
      <alignment horizontal="center" vertical="top" wrapText="1"/>
    </xf>
    <xf numFmtId="0" fontId="15" fillId="11" borderId="93" xfId="0" applyFont="1" applyFill="1" applyBorder="1" applyAlignment="1" applyProtection="1">
      <alignment horizontal="center" vertical="top"/>
      <protection locked="0"/>
    </xf>
    <xf numFmtId="0" fontId="15" fillId="11" borderId="59" xfId="0" applyFont="1" applyFill="1" applyBorder="1" applyAlignment="1" applyProtection="1">
      <alignment horizontal="center" vertical="top"/>
      <protection locked="0"/>
    </xf>
    <xf numFmtId="0" fontId="15" fillId="11" borderId="87" xfId="0" applyFont="1" applyFill="1" applyBorder="1" applyAlignment="1" applyProtection="1">
      <alignment horizontal="center" vertical="top"/>
      <protection locked="0"/>
    </xf>
    <xf numFmtId="0" fontId="21" fillId="6" borderId="57" xfId="0" applyNumberFormat="1" applyFont="1" applyFill="1" applyBorder="1" applyAlignment="1">
      <alignment horizontal="left" vertical="top" wrapText="1"/>
    </xf>
    <xf numFmtId="0" fontId="21" fillId="6" borderId="85" xfId="0" applyNumberFormat="1" applyFont="1" applyFill="1" applyBorder="1" applyAlignment="1">
      <alignment horizontal="left" vertical="top" wrapText="1"/>
    </xf>
    <xf numFmtId="14" fontId="15" fillId="0" borderId="34" xfId="0" applyNumberFormat="1" applyFont="1" applyFill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73" xfId="0" applyBorder="1" applyAlignment="1" applyProtection="1">
      <alignment horizontal="left" vertical="center"/>
      <protection hidden="1"/>
    </xf>
    <xf numFmtId="0" fontId="0" fillId="0" borderId="74" xfId="0" applyBorder="1" applyAlignment="1" applyProtection="1">
      <alignment horizontal="left" vertical="center"/>
      <protection hidden="1"/>
    </xf>
    <xf numFmtId="43" fontId="0" fillId="0" borderId="75" xfId="1" applyFont="1" applyBorder="1" applyAlignment="1">
      <alignment horizontal="center"/>
    </xf>
    <xf numFmtId="43" fontId="0" fillId="0" borderId="43" xfId="1" applyFont="1" applyBorder="1" applyAlignment="1">
      <alignment horizontal="center"/>
    </xf>
    <xf numFmtId="43" fontId="0" fillId="0" borderId="43" xfId="1" applyFont="1" applyBorder="1" applyAlignment="1"/>
    <xf numFmtId="43" fontId="0" fillId="0" borderId="76" xfId="1" applyFont="1" applyBorder="1" applyAlignment="1"/>
    <xf numFmtId="0" fontId="4" fillId="0" borderId="77" xfId="0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73" xfId="0" applyFont="1" applyFill="1" applyBorder="1" applyAlignment="1" applyProtection="1">
      <alignment horizontal="left" vertical="center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63" xfId="0" applyBorder="1" applyAlignment="1" applyProtection="1">
      <alignment horizontal="left" vertical="center"/>
      <protection hidden="1"/>
    </xf>
    <xf numFmtId="43" fontId="0" fillId="0" borderId="78" xfId="1" applyFont="1" applyBorder="1" applyAlignment="1">
      <alignment horizontal="center"/>
    </xf>
    <xf numFmtId="43" fontId="0" fillId="0" borderId="44" xfId="1" applyFont="1" applyBorder="1" applyAlignment="1">
      <alignment horizontal="center"/>
    </xf>
    <xf numFmtId="43" fontId="0" fillId="0" borderId="44" xfId="1" applyFont="1" applyBorder="1" applyAlignment="1"/>
    <xf numFmtId="43" fontId="0" fillId="0" borderId="79" xfId="1" applyFont="1" applyBorder="1" applyAlignment="1"/>
    <xf numFmtId="0" fontId="4" fillId="2" borderId="15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43" fontId="0" fillId="0" borderId="80" xfId="1" applyFont="1" applyBorder="1" applyAlignment="1"/>
    <xf numFmtId="43" fontId="0" fillId="0" borderId="81" xfId="1" applyFont="1" applyBorder="1" applyAlignment="1"/>
    <xf numFmtId="0" fontId="0" fillId="0" borderId="19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82" xfId="0" applyBorder="1" applyAlignment="1" applyProtection="1">
      <alignment horizontal="left" vertical="center"/>
      <protection hidden="1"/>
    </xf>
    <xf numFmtId="0" fontId="0" fillId="0" borderId="83" xfId="0" applyBorder="1" applyAlignment="1" applyProtection="1">
      <alignment horizontal="left" vertical="center"/>
      <protection hidden="1"/>
    </xf>
    <xf numFmtId="43" fontId="0" fillId="0" borderId="84" xfId="1" applyFont="1" applyBorder="1" applyAlignment="1">
      <alignment horizontal="center"/>
    </xf>
    <xf numFmtId="43" fontId="0" fillId="0" borderId="80" xfId="1" applyFont="1" applyBorder="1" applyAlignment="1">
      <alignment horizontal="center"/>
    </xf>
  </cellXfs>
  <cellStyles count="7">
    <cellStyle name="Moeda" xfId="2" builtinId="4"/>
    <cellStyle name="Normal" xfId="0" builtinId="0"/>
    <cellStyle name="Normal 16 2" xfId="4"/>
    <cellStyle name="Normal_Planilha de Preços Unitários 2000-2001" xfId="3"/>
    <cellStyle name="Porcentagem 3" xfId="5"/>
    <cellStyle name="Vírgula" xfId="1" builtinId="3"/>
    <cellStyle name="Vírgula 2" xfId="6"/>
  </cellStyles>
  <dxfs count="22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strike val="0"/>
        <condense val="0"/>
        <extend val="0"/>
        <color indexed="16"/>
      </font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Plan4!$B$17" fmlaRange="Plan4!$C$19:$C$24" noThreeD="1" sel="1" val="0"/>
</file>

<file path=xl/ctrlProps/ctrlProp2.xml><?xml version="1.0" encoding="utf-8"?>
<formControlPr xmlns="http://schemas.microsoft.com/office/spreadsheetml/2009/9/main" objectType="Drop" dropLines="2" dropStyle="combo" dx="22" fmlaLink="Plan4!$B$26" fmlaRange="Plan4!$C$28:$I$2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345113</xdr:colOff>
      <xdr:row>0</xdr:row>
      <xdr:rowOff>143535</xdr:rowOff>
    </xdr:from>
    <xdr:to>
      <xdr:col>7</xdr:col>
      <xdr:colOff>123824</xdr:colOff>
      <xdr:row>0</xdr:row>
      <xdr:rowOff>971550</xdr:rowOff>
    </xdr:to>
    <xdr:grpSp>
      <xdr:nvGrpSpPr>
        <xdr:cNvPr id="11" name="Group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>
          <a:grpSpLocks noChangeAspect="1"/>
        </xdr:cNvGrpSpPr>
      </xdr:nvGrpSpPr>
      <xdr:grpSpPr bwMode="auto">
        <a:xfrm>
          <a:off x="345113" y="143535"/>
          <a:ext cx="9303711" cy="828015"/>
          <a:chOff x="-154" y="-569"/>
          <a:chExt cx="749" cy="164"/>
        </a:xfrm>
      </xdr:grpSpPr>
      <xdr:pic>
        <xdr:nvPicPr>
          <xdr:cNvPr id="12" name="Picture 2" descr="BRASÃ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 Box 3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41413</xdr:colOff>
      <xdr:row>20</xdr:row>
      <xdr:rowOff>140339</xdr:rowOff>
    </xdr:from>
    <xdr:to>
      <xdr:col>18</xdr:col>
      <xdr:colOff>352010</xdr:colOff>
      <xdr:row>22</xdr:row>
      <xdr:rowOff>217714</xdr:rowOff>
    </xdr:to>
    <xdr:pic>
      <xdr:nvPicPr>
        <xdr:cNvPr id="11273" name="Picture 2">
          <a:extLst>
            <a:ext uri="{FF2B5EF4-FFF2-40B4-BE49-F238E27FC236}">
              <a16:creationId xmlns="" xmlns:a16="http://schemas.microsoft.com/office/drawing/2014/main" id="{00000000-0008-0000-01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9478" y="8091643"/>
          <a:ext cx="2596597" cy="83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100854</xdr:colOff>
      <xdr:row>0</xdr:row>
      <xdr:rowOff>100854</xdr:rowOff>
    </xdr:from>
    <xdr:to>
      <xdr:col>12</xdr:col>
      <xdr:colOff>248186</xdr:colOff>
      <xdr:row>0</xdr:row>
      <xdr:rowOff>928869</xdr:rowOff>
    </xdr:to>
    <xdr:grpSp>
      <xdr:nvGrpSpPr>
        <xdr:cNvPr id="14" name="Group 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pSpPr>
          <a:grpSpLocks noChangeAspect="1"/>
        </xdr:cNvGrpSpPr>
      </xdr:nvGrpSpPr>
      <xdr:grpSpPr bwMode="auto">
        <a:xfrm>
          <a:off x="100854" y="100854"/>
          <a:ext cx="6332979" cy="828015"/>
          <a:chOff x="-154" y="-569"/>
          <a:chExt cx="749" cy="164"/>
        </a:xfrm>
      </xdr:grpSpPr>
      <xdr:pic>
        <xdr:nvPicPr>
          <xdr:cNvPr id="15" name="Picture 2" descr="BRASÃO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Text Box 3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38100</xdr:rowOff>
        </xdr:to>
        <xdr:sp macro="" textlink="">
          <xdr:nvSpPr>
            <xdr:cNvPr id="11265" name="Drop-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=""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0</xdr:rowOff>
        </xdr:from>
        <xdr:to>
          <xdr:col>20</xdr:col>
          <xdr:colOff>0</xdr:colOff>
          <xdr:row>9</xdr:row>
          <xdr:rowOff>361950</xdr:rowOff>
        </xdr:to>
        <xdr:sp macro="" textlink="">
          <xdr:nvSpPr>
            <xdr:cNvPr id="11267" name="Drop-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=""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3</xdr:col>
      <xdr:colOff>275080</xdr:colOff>
      <xdr:row>0</xdr:row>
      <xdr:rowOff>923265</xdr:rowOff>
    </xdr:to>
    <xdr:grpSp>
      <xdr:nvGrpSpPr>
        <xdr:cNvPr id="8" name="Group 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pSpPr>
          <a:grpSpLocks noChangeAspect="1"/>
        </xdr:cNvGrpSpPr>
      </xdr:nvGrpSpPr>
      <xdr:grpSpPr bwMode="auto">
        <a:xfrm>
          <a:off x="85725" y="95250"/>
          <a:ext cx="7999855" cy="828015"/>
          <a:chOff x="-154" y="-569"/>
          <a:chExt cx="749" cy="164"/>
        </a:xfrm>
      </xdr:grpSpPr>
      <xdr:pic>
        <xdr:nvPicPr>
          <xdr:cNvPr id="9" name="Picture 2" descr="BRASÃO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3">
            <a:extLst>
              <a:ext uri="{FF2B5EF4-FFF2-40B4-BE49-F238E27FC236}">
                <a16:creationId xmlns=""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8</xdr:row>
      <xdr:rowOff>77754</xdr:rowOff>
    </xdr:from>
    <xdr:to>
      <xdr:col>18</xdr:col>
      <xdr:colOff>47624</xdr:colOff>
      <xdr:row>54</xdr:row>
      <xdr:rowOff>57149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63754"/>
          <a:ext cx="7410449" cy="8742395"/>
        </a:xfrm>
        <a:prstGeom prst="rect">
          <a:avLst/>
        </a:prstGeom>
      </xdr:spPr>
    </xdr:pic>
    <xdr:clientData/>
  </xdr:twoCellAnchor>
  <xdr:twoCellAnchor>
    <xdr:from>
      <xdr:col>9</xdr:col>
      <xdr:colOff>110268</xdr:colOff>
      <xdr:row>52</xdr:row>
      <xdr:rowOff>174827</xdr:rowOff>
    </xdr:from>
    <xdr:to>
      <xdr:col>10</xdr:col>
      <xdr:colOff>26487</xdr:colOff>
      <xdr:row>54</xdr:row>
      <xdr:rowOff>51002</xdr:rowOff>
    </xdr:to>
    <xdr:sp macro="" textlink="">
      <xdr:nvSpPr>
        <xdr:cNvPr id="6" name="Seta para cima 5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/>
      </xdr:nvSpPr>
      <xdr:spPr>
        <a:xfrm>
          <a:off x="7187343" y="10842827"/>
          <a:ext cx="297219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253433</xdr:colOff>
      <xdr:row>52</xdr:row>
      <xdr:rowOff>167683</xdr:rowOff>
    </xdr:from>
    <xdr:to>
      <xdr:col>12</xdr:col>
      <xdr:colOff>167708</xdr:colOff>
      <xdr:row>54</xdr:row>
      <xdr:rowOff>43858</xdr:rowOff>
    </xdr:to>
    <xdr:sp macro="" textlink="">
      <xdr:nvSpPr>
        <xdr:cNvPr id="7" name="Seta para cima 6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8092508" y="10835683"/>
          <a:ext cx="295275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342900</xdr:colOff>
      <xdr:row>0</xdr:row>
      <xdr:rowOff>38100</xdr:rowOff>
    </xdr:from>
    <xdr:to>
      <xdr:col>1</xdr:col>
      <xdr:colOff>517845</xdr:colOff>
      <xdr:row>0</xdr:row>
      <xdr:rowOff>861131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38100"/>
          <a:ext cx="755970" cy="823031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0</xdr:row>
      <xdr:rowOff>152400</xdr:rowOff>
    </xdr:from>
    <xdr:to>
      <xdr:col>19</xdr:col>
      <xdr:colOff>114160</xdr:colOff>
      <xdr:row>0</xdr:row>
      <xdr:rowOff>920563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9525" y="152400"/>
          <a:ext cx="7181710" cy="768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ca&#231;&#227;o%20-%20PMSJ\Downloads\2017_PLANILHA%20encargos%20socia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- ENCARGOS MES"/>
      <sheetName val="Plan4"/>
      <sheetName val="ANEXO - ENCARGOS MES (2)"/>
    </sheetNames>
    <sheetDataSet>
      <sheetData sheetId="0"/>
      <sheetData sheetId="1">
        <row r="26">
          <cell r="B26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view="pageBreakPreview" topLeftCell="A34" zoomScale="90" zoomScaleNormal="100" zoomScaleSheetLayoutView="90" workbookViewId="0">
      <selection activeCell="H52" sqref="H52"/>
    </sheetView>
  </sheetViews>
  <sheetFormatPr defaultColWidth="8.85546875" defaultRowHeight="15" x14ac:dyDescent="0.2"/>
  <cols>
    <col min="1" max="1" width="5.7109375" style="45" customWidth="1"/>
    <col min="2" max="2" width="13.28515625" style="163" bestFit="1" customWidth="1"/>
    <col min="3" max="3" width="77" style="156" customWidth="1"/>
    <col min="4" max="4" width="6.7109375" style="146" customWidth="1"/>
    <col min="5" max="5" width="9.85546875" style="138" customWidth="1"/>
    <col min="6" max="6" width="14.85546875" style="128" customWidth="1"/>
    <col min="7" max="7" width="15.42578125" style="120" customWidth="1"/>
    <col min="8" max="8" width="14.85546875" style="120" customWidth="1"/>
    <col min="9" max="9" width="17.28515625" style="27" bestFit="1" customWidth="1"/>
    <col min="10" max="10" width="12.5703125" style="27" bestFit="1" customWidth="1"/>
    <col min="11" max="11" width="14" style="27" bestFit="1" customWidth="1"/>
    <col min="12" max="16384" width="8.85546875" style="27"/>
  </cols>
  <sheetData>
    <row r="1" spans="1:10" ht="80.099999999999994" customHeight="1" thickBot="1" x14ac:dyDescent="0.25">
      <c r="A1" s="37"/>
      <c r="B1" s="158"/>
      <c r="C1" s="150"/>
      <c r="D1" s="139"/>
      <c r="E1" s="132"/>
      <c r="F1" s="117"/>
      <c r="G1" s="117"/>
      <c r="H1" s="117"/>
    </row>
    <row r="2" spans="1:10" ht="18" x14ac:dyDescent="0.2">
      <c r="A2" s="164"/>
      <c r="B2" s="169"/>
      <c r="C2" s="151"/>
      <c r="D2" s="140"/>
      <c r="E2" s="133"/>
      <c r="F2" s="123"/>
      <c r="G2" s="123"/>
      <c r="H2" s="123"/>
      <c r="I2" s="336"/>
      <c r="J2" s="337"/>
    </row>
    <row r="3" spans="1:10" ht="18" x14ac:dyDescent="0.2">
      <c r="A3" s="367" t="s">
        <v>73</v>
      </c>
      <c r="B3" s="368"/>
      <c r="C3" s="368"/>
      <c r="D3" s="141"/>
      <c r="E3" s="134"/>
      <c r="F3" s="124"/>
      <c r="G3" s="124" t="s">
        <v>58</v>
      </c>
      <c r="H3" s="124"/>
      <c r="I3" s="50"/>
      <c r="J3" s="338"/>
    </row>
    <row r="4" spans="1:10" ht="5.0999999999999996" customHeight="1" x14ac:dyDescent="0.2">
      <c r="A4" s="165"/>
      <c r="B4" s="159"/>
      <c r="C4" s="152"/>
      <c r="D4" s="142"/>
      <c r="E4" s="134"/>
      <c r="F4" s="124"/>
      <c r="G4" s="125"/>
      <c r="H4" s="125"/>
      <c r="I4" s="50"/>
      <c r="J4" s="338"/>
    </row>
    <row r="5" spans="1:10" ht="15" customHeight="1" x14ac:dyDescent="0.2">
      <c r="A5" s="371" t="s">
        <v>87</v>
      </c>
      <c r="B5" s="372"/>
      <c r="C5" s="372"/>
      <c r="D5" s="142"/>
      <c r="E5" s="134"/>
      <c r="F5" s="124"/>
      <c r="G5" s="125"/>
      <c r="H5" s="125"/>
      <c r="I5" s="50"/>
      <c r="J5" s="338"/>
    </row>
    <row r="6" spans="1:10" ht="15" customHeight="1" x14ac:dyDescent="0.2">
      <c r="A6" s="373" t="s">
        <v>120</v>
      </c>
      <c r="B6" s="374"/>
      <c r="C6" s="374"/>
      <c r="D6" s="374"/>
      <c r="E6" s="374"/>
      <c r="F6" s="374"/>
      <c r="G6" s="374"/>
      <c r="H6" s="374"/>
      <c r="I6" s="50"/>
      <c r="J6" s="338"/>
    </row>
    <row r="7" spans="1:10" ht="15" customHeight="1" x14ac:dyDescent="0.2">
      <c r="A7" s="369" t="s">
        <v>122</v>
      </c>
      <c r="B7" s="370"/>
      <c r="C7" s="370"/>
      <c r="D7" s="370"/>
      <c r="E7" s="370"/>
      <c r="F7" s="370"/>
      <c r="G7" s="370"/>
      <c r="H7" s="370"/>
      <c r="I7" s="50"/>
      <c r="J7" s="338"/>
    </row>
    <row r="8" spans="1:10" ht="15" customHeight="1" x14ac:dyDescent="0.2">
      <c r="A8" s="166"/>
      <c r="B8" s="160"/>
      <c r="C8" s="152"/>
      <c r="D8" s="142"/>
      <c r="E8" s="134"/>
      <c r="F8" s="124"/>
      <c r="G8" s="125"/>
      <c r="H8" s="125"/>
      <c r="I8" s="50"/>
      <c r="J8" s="338"/>
    </row>
    <row r="9" spans="1:10" ht="15" customHeight="1" x14ac:dyDescent="0.2">
      <c r="A9" s="167"/>
      <c r="B9" s="152"/>
      <c r="C9" s="181" t="s">
        <v>88</v>
      </c>
      <c r="D9" s="135"/>
      <c r="E9" s="135">
        <f>'ANEXO 02-BDI'!F22/100</f>
        <v>0.26640000000000003</v>
      </c>
      <c r="F9" s="183"/>
      <c r="G9" s="183"/>
      <c r="H9" s="125"/>
      <c r="I9" s="50"/>
      <c r="J9" s="338"/>
    </row>
    <row r="10" spans="1:10" ht="15" customHeight="1" x14ac:dyDescent="0.2">
      <c r="A10" s="375" t="s">
        <v>44</v>
      </c>
      <c r="B10" s="376"/>
      <c r="C10" s="376"/>
      <c r="D10" s="376"/>
      <c r="E10" s="376"/>
      <c r="F10" s="376"/>
      <c r="G10" s="376"/>
      <c r="H10" s="376"/>
      <c r="I10" s="50"/>
      <c r="J10" s="338"/>
    </row>
    <row r="11" spans="1:10" ht="15" customHeight="1" x14ac:dyDescent="0.2">
      <c r="A11" s="375" t="s">
        <v>101</v>
      </c>
      <c r="B11" s="376"/>
      <c r="C11" s="376"/>
      <c r="D11" s="376"/>
      <c r="E11" s="376"/>
      <c r="F11" s="376"/>
      <c r="G11" s="376"/>
      <c r="H11" s="376"/>
      <c r="I11" s="50"/>
      <c r="J11" s="338"/>
    </row>
    <row r="12" spans="1:10" ht="15" customHeight="1" x14ac:dyDescent="0.2">
      <c r="A12" s="375" t="s">
        <v>102</v>
      </c>
      <c r="B12" s="376"/>
      <c r="C12" s="376"/>
      <c r="D12" s="376"/>
      <c r="E12" s="376"/>
      <c r="F12" s="376"/>
      <c r="G12" s="376"/>
      <c r="H12" s="376"/>
      <c r="I12" s="50"/>
      <c r="J12" s="338"/>
    </row>
    <row r="13" spans="1:10" ht="15" customHeight="1" x14ac:dyDescent="0.2">
      <c r="A13" s="375" t="s">
        <v>100</v>
      </c>
      <c r="B13" s="376"/>
      <c r="C13" s="376"/>
      <c r="D13" s="376"/>
      <c r="E13" s="376"/>
      <c r="F13" s="376"/>
      <c r="G13" s="376"/>
      <c r="H13" s="376"/>
      <c r="I13" s="50"/>
      <c r="J13" s="338"/>
    </row>
    <row r="14" spans="1:10" ht="15" customHeight="1" x14ac:dyDescent="0.2">
      <c r="A14" s="375" t="s">
        <v>93</v>
      </c>
      <c r="B14" s="376"/>
      <c r="C14" s="376"/>
      <c r="D14" s="376"/>
      <c r="E14" s="376"/>
      <c r="F14" s="376"/>
      <c r="G14" s="376"/>
      <c r="H14" s="376"/>
      <c r="I14" s="50"/>
      <c r="J14" s="338"/>
    </row>
    <row r="15" spans="1:10" ht="15" customHeight="1" thickBot="1" x14ac:dyDescent="0.25">
      <c r="A15" s="168"/>
      <c r="B15" s="161"/>
      <c r="C15" s="153"/>
      <c r="D15" s="143"/>
      <c r="E15" s="136"/>
      <c r="F15" s="127"/>
      <c r="G15" s="126"/>
      <c r="H15" s="126"/>
      <c r="I15" s="50"/>
      <c r="J15" s="338"/>
    </row>
    <row r="16" spans="1:10" s="48" customFormat="1" ht="39" thickBot="1" x14ac:dyDescent="0.25">
      <c r="A16" s="184" t="s">
        <v>45</v>
      </c>
      <c r="B16" s="185" t="s">
        <v>48</v>
      </c>
      <c r="C16" s="186" t="s">
        <v>49</v>
      </c>
      <c r="D16" s="186" t="s">
        <v>50</v>
      </c>
      <c r="E16" s="187" t="s">
        <v>46</v>
      </c>
      <c r="F16" s="188" t="s">
        <v>51</v>
      </c>
      <c r="G16" s="188" t="s">
        <v>52</v>
      </c>
      <c r="H16" s="189" t="s">
        <v>53</v>
      </c>
      <c r="I16" s="339" t="s">
        <v>157</v>
      </c>
      <c r="J16" s="340" t="s">
        <v>158</v>
      </c>
    </row>
    <row r="17" spans="1:11" s="48" customFormat="1" ht="12.75" x14ac:dyDescent="0.2">
      <c r="A17" s="274">
        <v>1</v>
      </c>
      <c r="B17" s="275"/>
      <c r="C17" s="275" t="s">
        <v>97</v>
      </c>
      <c r="D17" s="275"/>
      <c r="E17" s="276"/>
      <c r="F17" s="277"/>
      <c r="G17" s="277"/>
      <c r="H17" s="278"/>
      <c r="I17" s="345"/>
      <c r="J17" s="346"/>
    </row>
    <row r="18" spans="1:11" s="48" customFormat="1" ht="25.5" x14ac:dyDescent="0.2">
      <c r="A18" s="296" t="s">
        <v>107</v>
      </c>
      <c r="B18" s="285">
        <v>2416</v>
      </c>
      <c r="C18" s="286" t="s">
        <v>159</v>
      </c>
      <c r="D18" s="154" t="s">
        <v>89</v>
      </c>
      <c r="E18" s="287">
        <v>13.88</v>
      </c>
      <c r="F18" s="288">
        <v>100.11</v>
      </c>
      <c r="G18" s="289">
        <f>(F18*$E$9)+F18</f>
        <v>126.78</v>
      </c>
      <c r="H18" s="290">
        <f>E18*G18</f>
        <v>1759.71</v>
      </c>
      <c r="I18" s="341">
        <f t="shared" ref="I18:I49" si="0">(H18*65%)</f>
        <v>1143.81</v>
      </c>
      <c r="J18" s="342">
        <v>615.9</v>
      </c>
      <c r="K18" s="360">
        <f>I18+J18</f>
        <v>1759.71</v>
      </c>
    </row>
    <row r="19" spans="1:11" s="174" customFormat="1" ht="12.75" x14ac:dyDescent="0.2">
      <c r="A19" s="180"/>
      <c r="B19" s="154"/>
      <c r="C19" s="178" t="s">
        <v>54</v>
      </c>
      <c r="D19" s="154"/>
      <c r="E19" s="154"/>
      <c r="F19" s="154"/>
      <c r="G19" s="154"/>
      <c r="H19" s="179">
        <f>SUM(H18,)</f>
        <v>1759.71</v>
      </c>
      <c r="I19" s="343">
        <f t="shared" si="0"/>
        <v>1143.81</v>
      </c>
      <c r="J19" s="344">
        <f>J18</f>
        <v>615.9</v>
      </c>
      <c r="K19" s="360">
        <f t="shared" ref="K19:K52" si="1">I19+J19</f>
        <v>1759.71</v>
      </c>
    </row>
    <row r="20" spans="1:11" s="174" customFormat="1" ht="12.75" x14ac:dyDescent="0.2">
      <c r="A20" s="270">
        <v>2</v>
      </c>
      <c r="B20" s="271"/>
      <c r="C20" s="272" t="s">
        <v>103</v>
      </c>
      <c r="D20" s="271"/>
      <c r="E20" s="271"/>
      <c r="F20" s="271"/>
      <c r="G20" s="271"/>
      <c r="H20" s="273"/>
      <c r="I20" s="347"/>
      <c r="J20" s="348"/>
      <c r="K20" s="360">
        <f t="shared" si="1"/>
        <v>0</v>
      </c>
    </row>
    <row r="21" spans="1:11" s="174" customFormat="1" ht="38.25" x14ac:dyDescent="0.2">
      <c r="A21" s="180" t="s">
        <v>108</v>
      </c>
      <c r="B21" s="154">
        <v>87273</v>
      </c>
      <c r="C21" s="286" t="s">
        <v>155</v>
      </c>
      <c r="D21" s="154" t="s">
        <v>89</v>
      </c>
      <c r="E21" s="154">
        <v>50.75</v>
      </c>
      <c r="F21" s="291">
        <v>52.41</v>
      </c>
      <c r="G21" s="289">
        <f>(F21*$E$9)+F21</f>
        <v>66.37</v>
      </c>
      <c r="H21" s="290">
        <f>E21*G21</f>
        <v>3368.28</v>
      </c>
      <c r="I21" s="341">
        <f t="shared" si="0"/>
        <v>2189.38</v>
      </c>
      <c r="J21" s="342">
        <f t="shared" ref="J21:J49" si="2">(H21*35%)</f>
        <v>1178.9000000000001</v>
      </c>
      <c r="K21" s="360">
        <f t="shared" si="1"/>
        <v>3368.28</v>
      </c>
    </row>
    <row r="22" spans="1:11" s="174" customFormat="1" ht="12.75" x14ac:dyDescent="0.2">
      <c r="A22" s="180"/>
      <c r="B22" s="154"/>
      <c r="C22" s="178" t="s">
        <v>54</v>
      </c>
      <c r="D22" s="154"/>
      <c r="E22" s="154"/>
      <c r="F22" s="154"/>
      <c r="G22" s="154"/>
      <c r="H22" s="179">
        <f>H21</f>
        <v>3368.28</v>
      </c>
      <c r="I22" s="343">
        <f t="shared" si="0"/>
        <v>2189.38</v>
      </c>
      <c r="J22" s="344">
        <f t="shared" si="2"/>
        <v>1178.9000000000001</v>
      </c>
      <c r="K22" s="360">
        <f t="shared" si="1"/>
        <v>3368.28</v>
      </c>
    </row>
    <row r="23" spans="1:11" s="48" customFormat="1" ht="12.75" x14ac:dyDescent="0.2">
      <c r="A23" s="270">
        <v>3</v>
      </c>
      <c r="B23" s="271"/>
      <c r="C23" s="272" t="s">
        <v>90</v>
      </c>
      <c r="D23" s="271"/>
      <c r="E23" s="271"/>
      <c r="F23" s="271"/>
      <c r="G23" s="271"/>
      <c r="H23" s="273"/>
      <c r="I23" s="347"/>
      <c r="J23" s="348"/>
      <c r="K23" s="360">
        <f t="shared" si="1"/>
        <v>0</v>
      </c>
    </row>
    <row r="24" spans="1:11" s="48" customFormat="1" ht="13.5" thickBot="1" x14ac:dyDescent="0.25">
      <c r="A24" s="333" t="s">
        <v>80</v>
      </c>
      <c r="B24" s="363"/>
      <c r="C24" s="364" t="s">
        <v>147</v>
      </c>
      <c r="D24" s="363"/>
      <c r="E24" s="363"/>
      <c r="F24" s="363"/>
      <c r="G24" s="363"/>
      <c r="H24" s="365"/>
      <c r="I24" s="347"/>
      <c r="J24" s="348"/>
      <c r="K24" s="360">
        <f t="shared" si="1"/>
        <v>0</v>
      </c>
    </row>
    <row r="25" spans="1:11" s="48" customFormat="1" ht="25.5" x14ac:dyDescent="0.2">
      <c r="A25" s="232" t="s">
        <v>149</v>
      </c>
      <c r="B25" s="175">
        <v>94559</v>
      </c>
      <c r="C25" s="330" t="s">
        <v>106</v>
      </c>
      <c r="D25" s="175" t="s">
        <v>89</v>
      </c>
      <c r="E25" s="175">
        <v>2.88</v>
      </c>
      <c r="F25" s="331">
        <v>534.19000000000005</v>
      </c>
      <c r="G25" s="331">
        <f t="shared" ref="G25:G32" si="3">(F25*$E$9)+F25</f>
        <v>676.5</v>
      </c>
      <c r="H25" s="332">
        <f t="shared" ref="H25:H32" si="4">E25*G25</f>
        <v>1948.32</v>
      </c>
      <c r="I25" s="341">
        <v>1266.4000000000001</v>
      </c>
      <c r="J25" s="342">
        <v>681.92</v>
      </c>
      <c r="K25" s="360">
        <f t="shared" si="1"/>
        <v>1948.32</v>
      </c>
    </row>
    <row r="26" spans="1:11" s="48" customFormat="1" ht="12.75" x14ac:dyDescent="0.2">
      <c r="A26" s="180" t="s">
        <v>150</v>
      </c>
      <c r="B26" s="154" t="s">
        <v>115</v>
      </c>
      <c r="C26" s="286" t="s">
        <v>116</v>
      </c>
      <c r="D26" s="154" t="s">
        <v>89</v>
      </c>
      <c r="E26" s="154">
        <v>2.88</v>
      </c>
      <c r="F26" s="289">
        <v>23.76</v>
      </c>
      <c r="G26" s="289">
        <f>(F26*$E$9)+F26</f>
        <v>30.09</v>
      </c>
      <c r="H26" s="292">
        <f>E26*G26</f>
        <v>86.66</v>
      </c>
      <c r="I26" s="341">
        <f t="shared" si="0"/>
        <v>56.33</v>
      </c>
      <c r="J26" s="342">
        <f t="shared" si="2"/>
        <v>30.33</v>
      </c>
      <c r="K26" s="360">
        <f t="shared" si="1"/>
        <v>86.66</v>
      </c>
    </row>
    <row r="27" spans="1:11" s="48" customFormat="1" ht="12.75" x14ac:dyDescent="0.2">
      <c r="A27" s="269" t="s">
        <v>156</v>
      </c>
      <c r="B27" s="293">
        <v>72116</v>
      </c>
      <c r="C27" s="294" t="s">
        <v>98</v>
      </c>
      <c r="D27" s="154" t="s">
        <v>89</v>
      </c>
      <c r="E27" s="295">
        <v>2.88</v>
      </c>
      <c r="F27" s="289">
        <v>91.42</v>
      </c>
      <c r="G27" s="289">
        <f>(F27*$E$9)+F27</f>
        <v>115.77</v>
      </c>
      <c r="H27" s="292">
        <f>E27*G27</f>
        <v>333.42</v>
      </c>
      <c r="I27" s="341">
        <f t="shared" si="0"/>
        <v>216.72</v>
      </c>
      <c r="J27" s="342">
        <f t="shared" si="2"/>
        <v>116.7</v>
      </c>
      <c r="K27" s="360">
        <f t="shared" si="1"/>
        <v>333.42</v>
      </c>
    </row>
    <row r="28" spans="1:11" s="48" customFormat="1" ht="13.5" thickBot="1" x14ac:dyDescent="0.25">
      <c r="A28" s="333" t="s">
        <v>109</v>
      </c>
      <c r="B28" s="363"/>
      <c r="C28" s="364" t="s">
        <v>148</v>
      </c>
      <c r="D28" s="363"/>
      <c r="E28" s="363"/>
      <c r="F28" s="363"/>
      <c r="G28" s="363"/>
      <c r="H28" s="365"/>
      <c r="I28" s="341"/>
      <c r="J28" s="348"/>
      <c r="K28" s="360">
        <f t="shared" si="1"/>
        <v>0</v>
      </c>
    </row>
    <row r="29" spans="1:11" s="48" customFormat="1" ht="25.5" x14ac:dyDescent="0.2">
      <c r="A29" s="180" t="s">
        <v>151</v>
      </c>
      <c r="B29" s="175">
        <v>39504</v>
      </c>
      <c r="C29" s="330" t="s">
        <v>113</v>
      </c>
      <c r="D29" s="175" t="s">
        <v>110</v>
      </c>
      <c r="E29" s="175">
        <v>8</v>
      </c>
      <c r="F29" s="331">
        <v>232.42</v>
      </c>
      <c r="G29" s="331">
        <f t="shared" si="3"/>
        <v>294.33999999999997</v>
      </c>
      <c r="H29" s="332">
        <f t="shared" si="4"/>
        <v>2354.7199999999998</v>
      </c>
      <c r="I29" s="341">
        <f t="shared" si="0"/>
        <v>1530.57</v>
      </c>
      <c r="J29" s="342">
        <f t="shared" si="2"/>
        <v>824.15</v>
      </c>
      <c r="K29" s="360">
        <f t="shared" si="1"/>
        <v>2354.7199999999998</v>
      </c>
    </row>
    <row r="30" spans="1:11" s="48" customFormat="1" ht="38.25" x14ac:dyDescent="0.2">
      <c r="A30" s="180" t="s">
        <v>152</v>
      </c>
      <c r="B30" s="154">
        <v>38151</v>
      </c>
      <c r="C30" s="286" t="s">
        <v>145</v>
      </c>
      <c r="D30" s="154" t="s">
        <v>114</v>
      </c>
      <c r="E30" s="154">
        <v>8</v>
      </c>
      <c r="F30" s="289">
        <v>50.98</v>
      </c>
      <c r="G30" s="289">
        <f t="shared" si="3"/>
        <v>64.56</v>
      </c>
      <c r="H30" s="292">
        <f t="shared" si="4"/>
        <v>516.48</v>
      </c>
      <c r="I30" s="341">
        <f t="shared" si="0"/>
        <v>335.71</v>
      </c>
      <c r="J30" s="342">
        <f t="shared" si="2"/>
        <v>180.77</v>
      </c>
      <c r="K30" s="360">
        <f t="shared" si="1"/>
        <v>516.48</v>
      </c>
    </row>
    <row r="31" spans="1:11" s="48" customFormat="1" ht="25.5" x14ac:dyDescent="0.2">
      <c r="A31" s="180" t="s">
        <v>153</v>
      </c>
      <c r="B31" s="154">
        <v>2418</v>
      </c>
      <c r="C31" s="286" t="s">
        <v>141</v>
      </c>
      <c r="D31" s="154" t="s">
        <v>110</v>
      </c>
      <c r="E31" s="154">
        <v>24</v>
      </c>
      <c r="F31" s="289">
        <v>18.059999999999999</v>
      </c>
      <c r="G31" s="289">
        <f t="shared" si="3"/>
        <v>22.87</v>
      </c>
      <c r="H31" s="292">
        <f t="shared" si="4"/>
        <v>548.88</v>
      </c>
      <c r="I31" s="341">
        <f t="shared" si="0"/>
        <v>356.77</v>
      </c>
      <c r="J31" s="342">
        <f t="shared" si="2"/>
        <v>192.11</v>
      </c>
      <c r="K31" s="360">
        <f t="shared" si="1"/>
        <v>548.88</v>
      </c>
    </row>
    <row r="32" spans="1:11" s="48" customFormat="1" ht="25.5" x14ac:dyDescent="0.2">
      <c r="A32" s="180" t="s">
        <v>154</v>
      </c>
      <c r="B32" s="154" t="s">
        <v>111</v>
      </c>
      <c r="C32" s="286" t="s">
        <v>112</v>
      </c>
      <c r="D32" s="154" t="s">
        <v>89</v>
      </c>
      <c r="E32" s="154">
        <v>26.88</v>
      </c>
      <c r="F32" s="289">
        <v>22.23</v>
      </c>
      <c r="G32" s="289">
        <f t="shared" si="3"/>
        <v>28.15</v>
      </c>
      <c r="H32" s="292">
        <f t="shared" si="4"/>
        <v>756.67</v>
      </c>
      <c r="I32" s="341">
        <f t="shared" si="0"/>
        <v>491.84</v>
      </c>
      <c r="J32" s="342">
        <f t="shared" si="2"/>
        <v>264.83</v>
      </c>
      <c r="K32" s="360">
        <f t="shared" si="1"/>
        <v>756.67</v>
      </c>
    </row>
    <row r="33" spans="1:11" s="174" customFormat="1" ht="12.75" x14ac:dyDescent="0.2">
      <c r="A33" s="180"/>
      <c r="B33" s="154"/>
      <c r="C33" s="178" t="s">
        <v>54</v>
      </c>
      <c r="D33" s="154"/>
      <c r="E33" s="154"/>
      <c r="F33" s="154"/>
      <c r="G33" s="154"/>
      <c r="H33" s="179">
        <f>SUM(H25:H32)</f>
        <v>6545.15</v>
      </c>
      <c r="I33" s="179">
        <f>SUM(I25:I32)</f>
        <v>4254.34</v>
      </c>
      <c r="J33" s="179">
        <f>SUM(J25:J32)</f>
        <v>2290.81</v>
      </c>
      <c r="K33" s="360">
        <f t="shared" si="1"/>
        <v>6545.15</v>
      </c>
    </row>
    <row r="34" spans="1:11" s="174" customFormat="1" ht="12.75" x14ac:dyDescent="0.2">
      <c r="A34" s="270">
        <v>4</v>
      </c>
      <c r="B34" s="271"/>
      <c r="C34" s="272" t="s">
        <v>104</v>
      </c>
      <c r="D34" s="271"/>
      <c r="E34" s="271"/>
      <c r="F34" s="271"/>
      <c r="G34" s="271"/>
      <c r="H34" s="273"/>
      <c r="I34" s="347"/>
      <c r="J34" s="348"/>
      <c r="K34" s="360">
        <f t="shared" si="1"/>
        <v>0</v>
      </c>
    </row>
    <row r="35" spans="1:11" s="174" customFormat="1" ht="38.25" x14ac:dyDescent="0.2">
      <c r="A35" s="269" t="s">
        <v>91</v>
      </c>
      <c r="B35" s="293">
        <v>87248</v>
      </c>
      <c r="C35" s="294" t="s">
        <v>146</v>
      </c>
      <c r="D35" s="154" t="s">
        <v>89</v>
      </c>
      <c r="E35" s="295">
        <v>236.42</v>
      </c>
      <c r="F35" s="289">
        <v>27.09</v>
      </c>
      <c r="G35" s="289">
        <f>(F35*$E$9)+F35</f>
        <v>34.31</v>
      </c>
      <c r="H35" s="292">
        <f>E35*G35</f>
        <v>8111.57</v>
      </c>
      <c r="I35" s="341">
        <f t="shared" si="0"/>
        <v>5272.52</v>
      </c>
      <c r="J35" s="342">
        <f t="shared" si="2"/>
        <v>2839.05</v>
      </c>
      <c r="K35" s="360">
        <f t="shared" si="1"/>
        <v>8111.57</v>
      </c>
    </row>
    <row r="36" spans="1:11" s="174" customFormat="1" ht="12.75" customHeight="1" x14ac:dyDescent="0.2">
      <c r="A36" s="269" t="s">
        <v>99</v>
      </c>
      <c r="B36" s="293">
        <v>84186</v>
      </c>
      <c r="C36" s="294" t="s">
        <v>105</v>
      </c>
      <c r="D36" s="154" t="s">
        <v>89</v>
      </c>
      <c r="E36" s="295">
        <v>35.35</v>
      </c>
      <c r="F36" s="289">
        <v>61.44</v>
      </c>
      <c r="G36" s="289">
        <f>(F36*$E$9)+F36</f>
        <v>77.81</v>
      </c>
      <c r="H36" s="292">
        <f>E36*G36</f>
        <v>2750.58</v>
      </c>
      <c r="I36" s="341">
        <f t="shared" si="0"/>
        <v>1787.88</v>
      </c>
      <c r="J36" s="342">
        <f t="shared" si="2"/>
        <v>962.7</v>
      </c>
      <c r="K36" s="360">
        <f t="shared" si="1"/>
        <v>2750.58</v>
      </c>
    </row>
    <row r="37" spans="1:11" s="174" customFormat="1" ht="25.5" x14ac:dyDescent="0.2">
      <c r="A37" s="269" t="s">
        <v>143</v>
      </c>
      <c r="B37" s="293">
        <v>87298</v>
      </c>
      <c r="C37" s="294" t="s">
        <v>142</v>
      </c>
      <c r="D37" s="154" t="s">
        <v>126</v>
      </c>
      <c r="E37" s="295">
        <v>2</v>
      </c>
      <c r="F37" s="289">
        <v>497.37</v>
      </c>
      <c r="G37" s="289">
        <f>(F37*$E$9)+F37</f>
        <v>629.87</v>
      </c>
      <c r="H37" s="292">
        <f>E37*G37</f>
        <v>1259.74</v>
      </c>
      <c r="I37" s="341">
        <f t="shared" si="0"/>
        <v>818.83</v>
      </c>
      <c r="J37" s="342">
        <f t="shared" si="2"/>
        <v>440.91</v>
      </c>
      <c r="K37" s="360">
        <f t="shared" si="1"/>
        <v>1259.74</v>
      </c>
    </row>
    <row r="38" spans="1:11" s="98" customFormat="1" ht="12.75" x14ac:dyDescent="0.2">
      <c r="A38" s="180"/>
      <c r="B38" s="154"/>
      <c r="C38" s="178" t="s">
        <v>54</v>
      </c>
      <c r="D38" s="154"/>
      <c r="E38" s="154"/>
      <c r="F38" s="154"/>
      <c r="G38" s="154"/>
      <c r="H38" s="179">
        <f>SUM(H35:H37)</f>
        <v>12121.89</v>
      </c>
      <c r="I38" s="343">
        <f t="shared" si="0"/>
        <v>7879.23</v>
      </c>
      <c r="J38" s="344">
        <f t="shared" si="2"/>
        <v>4242.66</v>
      </c>
      <c r="K38" s="360">
        <f t="shared" si="1"/>
        <v>12121.89</v>
      </c>
    </row>
    <row r="39" spans="1:11" s="98" customFormat="1" ht="12.75" x14ac:dyDescent="0.2">
      <c r="A39" s="270">
        <v>5</v>
      </c>
      <c r="B39" s="271"/>
      <c r="C39" s="272" t="s">
        <v>117</v>
      </c>
      <c r="D39" s="271"/>
      <c r="E39" s="271"/>
      <c r="F39" s="271"/>
      <c r="G39" s="271"/>
      <c r="H39" s="273"/>
      <c r="I39" s="347"/>
      <c r="J39" s="348"/>
      <c r="K39" s="360">
        <f t="shared" si="1"/>
        <v>0</v>
      </c>
    </row>
    <row r="40" spans="1:11" s="98" customFormat="1" ht="25.5" x14ac:dyDescent="0.2">
      <c r="A40" s="269" t="s">
        <v>118</v>
      </c>
      <c r="B40" s="293">
        <v>85189</v>
      </c>
      <c r="C40" s="294" t="s">
        <v>144</v>
      </c>
      <c r="D40" s="293" t="s">
        <v>110</v>
      </c>
      <c r="E40" s="295">
        <v>1</v>
      </c>
      <c r="F40" s="289">
        <v>1304.8800000000001</v>
      </c>
      <c r="G40" s="289">
        <f>(F40*$E$9)+F40</f>
        <v>1652.5</v>
      </c>
      <c r="H40" s="292">
        <f>E40*G40</f>
        <v>1652.5</v>
      </c>
      <c r="I40" s="341">
        <v>1074.1199999999999</v>
      </c>
      <c r="J40" s="342">
        <f t="shared" si="2"/>
        <v>578.38</v>
      </c>
      <c r="K40" s="360">
        <f t="shared" si="1"/>
        <v>1652.5</v>
      </c>
    </row>
    <row r="41" spans="1:11" s="98" customFormat="1" ht="12.75" x14ac:dyDescent="0.2">
      <c r="A41" s="269" t="s">
        <v>119</v>
      </c>
      <c r="B41" s="154" t="s">
        <v>115</v>
      </c>
      <c r="C41" s="286" t="s">
        <v>116</v>
      </c>
      <c r="D41" s="154" t="s">
        <v>89</v>
      </c>
      <c r="E41" s="295">
        <v>4.2</v>
      </c>
      <c r="F41" s="289">
        <v>23.76</v>
      </c>
      <c r="G41" s="289">
        <f>(F41*$E$9)+F41</f>
        <v>30.09</v>
      </c>
      <c r="H41" s="292">
        <f>E41*G41</f>
        <v>126.38</v>
      </c>
      <c r="I41" s="341">
        <f t="shared" si="0"/>
        <v>82.15</v>
      </c>
      <c r="J41" s="342">
        <f t="shared" si="2"/>
        <v>44.23</v>
      </c>
      <c r="K41" s="360">
        <f t="shared" si="1"/>
        <v>126.38</v>
      </c>
    </row>
    <row r="42" spans="1:11" s="98" customFormat="1" ht="12.75" x14ac:dyDescent="0.2">
      <c r="A42" s="180"/>
      <c r="B42" s="154"/>
      <c r="C42" s="178" t="s">
        <v>54</v>
      </c>
      <c r="D42" s="154"/>
      <c r="E42" s="154"/>
      <c r="F42" s="154"/>
      <c r="G42" s="154"/>
      <c r="H42" s="179">
        <f>SUM(H40:H41)</f>
        <v>1778.88</v>
      </c>
      <c r="I42" s="343">
        <f t="shared" si="0"/>
        <v>1156.27</v>
      </c>
      <c r="J42" s="344">
        <f t="shared" si="2"/>
        <v>622.61</v>
      </c>
      <c r="K42" s="360">
        <f t="shared" si="1"/>
        <v>1778.88</v>
      </c>
    </row>
    <row r="43" spans="1:11" s="98" customFormat="1" ht="12.75" x14ac:dyDescent="0.2">
      <c r="A43" s="270">
        <v>6</v>
      </c>
      <c r="B43" s="271"/>
      <c r="C43" s="272" t="s">
        <v>138</v>
      </c>
      <c r="D43" s="271"/>
      <c r="E43" s="271"/>
      <c r="F43" s="271"/>
      <c r="G43" s="271"/>
      <c r="H43" s="273"/>
      <c r="I43" s="347"/>
      <c r="J43" s="348"/>
      <c r="K43" s="360">
        <f t="shared" si="1"/>
        <v>0</v>
      </c>
    </row>
    <row r="44" spans="1:11" s="98" customFormat="1" ht="12.75" x14ac:dyDescent="0.2">
      <c r="A44" s="269" t="s">
        <v>123</v>
      </c>
      <c r="B44" s="154" t="s">
        <v>127</v>
      </c>
      <c r="C44" s="286" t="s">
        <v>128</v>
      </c>
      <c r="D44" s="154" t="s">
        <v>126</v>
      </c>
      <c r="E44" s="295">
        <v>1.0900000000000001</v>
      </c>
      <c r="F44" s="289">
        <v>479.96</v>
      </c>
      <c r="G44" s="289">
        <f t="shared" ref="G44:G48" si="5">(F44*$E$9)+F44</f>
        <v>607.82000000000005</v>
      </c>
      <c r="H44" s="292">
        <f t="shared" ref="H44:H48" si="6">E44*G44</f>
        <v>662.52</v>
      </c>
      <c r="I44" s="341">
        <f t="shared" si="0"/>
        <v>430.64</v>
      </c>
      <c r="J44" s="342">
        <f t="shared" si="2"/>
        <v>231.88</v>
      </c>
      <c r="K44" s="360">
        <f t="shared" si="1"/>
        <v>662.52</v>
      </c>
    </row>
    <row r="45" spans="1:11" s="98" customFormat="1" ht="25.5" x14ac:dyDescent="0.2">
      <c r="A45" s="269" t="s">
        <v>124</v>
      </c>
      <c r="B45" s="154">
        <v>96522</v>
      </c>
      <c r="C45" s="286" t="s">
        <v>131</v>
      </c>
      <c r="D45" s="154" t="s">
        <v>126</v>
      </c>
      <c r="E45" s="295">
        <v>1.71</v>
      </c>
      <c r="F45" s="289">
        <v>109.15</v>
      </c>
      <c r="G45" s="289">
        <f t="shared" si="5"/>
        <v>138.22999999999999</v>
      </c>
      <c r="H45" s="292">
        <f t="shared" si="6"/>
        <v>236.37</v>
      </c>
      <c r="I45" s="341">
        <f t="shared" si="0"/>
        <v>153.63999999999999</v>
      </c>
      <c r="J45" s="342">
        <f t="shared" si="2"/>
        <v>82.73</v>
      </c>
      <c r="K45" s="360">
        <f t="shared" si="1"/>
        <v>236.37</v>
      </c>
    </row>
    <row r="46" spans="1:11" s="98" customFormat="1" ht="12.75" x14ac:dyDescent="0.2">
      <c r="A46" s="269" t="s">
        <v>125</v>
      </c>
      <c r="B46" s="154">
        <v>96995</v>
      </c>
      <c r="C46" s="286" t="s">
        <v>129</v>
      </c>
      <c r="D46" s="154" t="s">
        <v>126</v>
      </c>
      <c r="E46" s="295">
        <v>1.6</v>
      </c>
      <c r="F46" s="289">
        <v>37.700000000000003</v>
      </c>
      <c r="G46" s="289">
        <f t="shared" si="5"/>
        <v>47.74</v>
      </c>
      <c r="H46" s="292">
        <f t="shared" si="6"/>
        <v>76.38</v>
      </c>
      <c r="I46" s="341">
        <f t="shared" si="0"/>
        <v>49.65</v>
      </c>
      <c r="J46" s="342">
        <f t="shared" si="2"/>
        <v>26.73</v>
      </c>
      <c r="K46" s="360">
        <f t="shared" si="1"/>
        <v>76.38</v>
      </c>
    </row>
    <row r="47" spans="1:11" s="98" customFormat="1" ht="25.5" x14ac:dyDescent="0.2">
      <c r="A47" s="269" t="s">
        <v>135</v>
      </c>
      <c r="B47" s="154">
        <v>85662</v>
      </c>
      <c r="C47" s="286" t="s">
        <v>140</v>
      </c>
      <c r="D47" s="154" t="s">
        <v>89</v>
      </c>
      <c r="E47" s="295">
        <v>6.7</v>
      </c>
      <c r="F47" s="289">
        <v>12.2</v>
      </c>
      <c r="G47" s="289">
        <f t="shared" si="5"/>
        <v>15.45</v>
      </c>
      <c r="H47" s="292">
        <f t="shared" si="6"/>
        <v>103.52</v>
      </c>
      <c r="I47" s="341">
        <f t="shared" si="0"/>
        <v>67.290000000000006</v>
      </c>
      <c r="J47" s="342">
        <f t="shared" si="2"/>
        <v>36.229999999999997</v>
      </c>
      <c r="K47" s="360">
        <f t="shared" si="1"/>
        <v>103.52</v>
      </c>
    </row>
    <row r="48" spans="1:11" s="98" customFormat="1" ht="25.5" x14ac:dyDescent="0.2">
      <c r="A48" s="269" t="s">
        <v>136</v>
      </c>
      <c r="B48" s="154">
        <v>87304</v>
      </c>
      <c r="C48" s="286" t="s">
        <v>130</v>
      </c>
      <c r="D48" s="154" t="s">
        <v>126</v>
      </c>
      <c r="E48" s="295">
        <v>0.47</v>
      </c>
      <c r="F48" s="289">
        <v>406.76</v>
      </c>
      <c r="G48" s="289">
        <f t="shared" si="5"/>
        <v>515.12</v>
      </c>
      <c r="H48" s="292">
        <f t="shared" si="6"/>
        <v>242.11</v>
      </c>
      <c r="I48" s="341">
        <f t="shared" si="0"/>
        <v>157.37</v>
      </c>
      <c r="J48" s="342">
        <f t="shared" si="2"/>
        <v>84.74</v>
      </c>
      <c r="K48" s="360">
        <f t="shared" si="1"/>
        <v>242.11</v>
      </c>
    </row>
    <row r="49" spans="1:11" s="98" customFormat="1" ht="12.75" x14ac:dyDescent="0.2">
      <c r="A49" s="269" t="s">
        <v>137</v>
      </c>
      <c r="B49" s="154" t="s">
        <v>132</v>
      </c>
      <c r="C49" s="286" t="s">
        <v>133</v>
      </c>
      <c r="D49" s="154" t="s">
        <v>134</v>
      </c>
      <c r="E49" s="295">
        <v>11.4</v>
      </c>
      <c r="F49" s="289">
        <v>113.77</v>
      </c>
      <c r="G49" s="289">
        <f t="shared" ref="G49:G50" si="7">(F49*$E$9)+F49</f>
        <v>144.08000000000001</v>
      </c>
      <c r="H49" s="292">
        <f t="shared" ref="H49:H50" si="8">E49*G49</f>
        <v>1642.51</v>
      </c>
      <c r="I49" s="341">
        <f t="shared" si="0"/>
        <v>1067.6300000000001</v>
      </c>
      <c r="J49" s="342">
        <f t="shared" si="2"/>
        <v>574.88</v>
      </c>
      <c r="K49" s="360">
        <f t="shared" si="1"/>
        <v>1642.51</v>
      </c>
    </row>
    <row r="50" spans="1:11" s="98" customFormat="1" ht="25.5" x14ac:dyDescent="0.2">
      <c r="A50" s="269" t="s">
        <v>160</v>
      </c>
      <c r="B50" s="154">
        <v>97621</v>
      </c>
      <c r="C50" s="286" t="s">
        <v>139</v>
      </c>
      <c r="D50" s="154" t="s">
        <v>126</v>
      </c>
      <c r="E50" s="295">
        <v>1.2</v>
      </c>
      <c r="F50" s="289">
        <v>83.56</v>
      </c>
      <c r="G50" s="289">
        <f t="shared" si="7"/>
        <v>105.82</v>
      </c>
      <c r="H50" s="292">
        <f t="shared" si="8"/>
        <v>126.98</v>
      </c>
      <c r="I50" s="341">
        <v>0</v>
      </c>
      <c r="J50" s="342">
        <f>H50</f>
        <v>126.98</v>
      </c>
      <c r="K50" s="360">
        <f t="shared" si="1"/>
        <v>126.98</v>
      </c>
    </row>
    <row r="51" spans="1:11" s="98" customFormat="1" ht="12.75" x14ac:dyDescent="0.2">
      <c r="A51" s="180"/>
      <c r="B51" s="154"/>
      <c r="C51" s="178" t="s">
        <v>54</v>
      </c>
      <c r="D51" s="154"/>
      <c r="E51" s="154"/>
      <c r="F51" s="154"/>
      <c r="G51" s="154"/>
      <c r="H51" s="179">
        <f>SUM(H44:H50)</f>
        <v>3090.39</v>
      </c>
      <c r="I51" s="343">
        <f>SUM(I44:I50)</f>
        <v>1926.22</v>
      </c>
      <c r="J51" s="344">
        <f>SUM(J44:J50)</f>
        <v>1164.17</v>
      </c>
      <c r="K51" s="360">
        <f t="shared" si="1"/>
        <v>3090.39</v>
      </c>
    </row>
    <row r="52" spans="1:11" s="98" customFormat="1" ht="13.5" thickBot="1" x14ac:dyDescent="0.25">
      <c r="A52" s="279"/>
      <c r="B52" s="280"/>
      <c r="C52" s="281"/>
      <c r="D52" s="282"/>
      <c r="E52" s="283"/>
      <c r="F52" s="366" t="s">
        <v>55</v>
      </c>
      <c r="G52" s="366"/>
      <c r="H52" s="284">
        <f>H38+H33+H22+H19+H42+H51</f>
        <v>28664.3</v>
      </c>
      <c r="I52" s="361">
        <f>I19+I22+I33+I38+I42+I51</f>
        <v>18549.25</v>
      </c>
      <c r="J52" s="362">
        <f>J19+J22+J33+J38+J42+J51</f>
        <v>10115.049999999999</v>
      </c>
      <c r="K52" s="360">
        <f t="shared" si="1"/>
        <v>28664.3</v>
      </c>
    </row>
    <row r="53" spans="1:11" s="49" customFormat="1" x14ac:dyDescent="0.2">
      <c r="A53" s="182" t="s">
        <v>92</v>
      </c>
      <c r="B53" s="228">
        <v>43601</v>
      </c>
      <c r="C53" s="170"/>
      <c r="D53" s="144"/>
      <c r="E53" s="130"/>
      <c r="F53" s="118"/>
      <c r="G53" s="118"/>
      <c r="H53" s="118"/>
      <c r="I53" s="121"/>
      <c r="J53" s="357"/>
    </row>
    <row r="54" spans="1:11" s="47" customFormat="1" x14ac:dyDescent="0.2">
      <c r="A54" s="157"/>
      <c r="B54" s="147"/>
      <c r="C54" s="171" t="s">
        <v>47</v>
      </c>
      <c r="D54" s="144"/>
      <c r="E54" s="129"/>
      <c r="F54" s="121" t="s">
        <v>56</v>
      </c>
      <c r="G54" s="121"/>
      <c r="H54" s="118"/>
      <c r="I54" s="121"/>
      <c r="J54" s="357"/>
    </row>
    <row r="55" spans="1:11" s="47" customFormat="1" x14ac:dyDescent="0.2">
      <c r="A55" s="157"/>
      <c r="B55" s="147"/>
      <c r="C55" s="171"/>
      <c r="D55" s="144"/>
      <c r="E55" s="129"/>
      <c r="F55" s="121"/>
      <c r="G55" s="121"/>
      <c r="H55" s="118"/>
      <c r="I55" s="121"/>
      <c r="J55" s="357"/>
    </row>
    <row r="56" spans="1:11" s="34" customFormat="1" ht="15.75" x14ac:dyDescent="0.2">
      <c r="A56" s="157"/>
      <c r="B56" s="148"/>
      <c r="C56" s="172" t="s">
        <v>85</v>
      </c>
      <c r="D56" s="144"/>
      <c r="E56" s="131"/>
      <c r="F56" s="122" t="s">
        <v>77</v>
      </c>
      <c r="G56" s="122"/>
      <c r="H56" s="118"/>
      <c r="I56" s="358"/>
      <c r="J56" s="357"/>
    </row>
    <row r="57" spans="1:11" s="34" customFormat="1" x14ac:dyDescent="0.2">
      <c r="A57" s="157"/>
      <c r="B57" s="149"/>
      <c r="C57" s="173" t="s">
        <v>76</v>
      </c>
      <c r="D57" s="144"/>
      <c r="E57" s="129"/>
      <c r="F57" s="121" t="s">
        <v>78</v>
      </c>
      <c r="G57" s="121"/>
      <c r="H57" s="118"/>
      <c r="I57" s="121"/>
      <c r="J57" s="357"/>
    </row>
    <row r="58" spans="1:11" s="34" customFormat="1" x14ac:dyDescent="0.2">
      <c r="A58" s="157"/>
      <c r="B58" s="149"/>
      <c r="C58" s="173" t="s">
        <v>60</v>
      </c>
      <c r="D58" s="144"/>
      <c r="E58" s="129"/>
      <c r="F58" s="121" t="s">
        <v>82</v>
      </c>
      <c r="G58" s="121"/>
      <c r="H58" s="118"/>
      <c r="I58" s="121"/>
      <c r="J58" s="357"/>
    </row>
    <row r="59" spans="1:11" s="34" customFormat="1" x14ac:dyDescent="0.2">
      <c r="A59" s="44"/>
      <c r="B59" s="162"/>
      <c r="C59" s="155"/>
      <c r="D59" s="145"/>
      <c r="E59" s="137"/>
      <c r="F59" s="119"/>
      <c r="G59" s="119"/>
      <c r="H59" s="119"/>
      <c r="I59" s="356"/>
      <c r="J59" s="359"/>
    </row>
    <row r="60" spans="1:11" s="34" customFormat="1" x14ac:dyDescent="0.2">
      <c r="A60" s="45"/>
      <c r="B60" s="163"/>
      <c r="C60" s="156"/>
      <c r="D60" s="146"/>
      <c r="E60" s="138"/>
      <c r="F60" s="128"/>
      <c r="G60" s="120"/>
      <c r="H60" s="120"/>
      <c r="I60" s="349"/>
      <c r="J60" s="349"/>
    </row>
    <row r="61" spans="1:11" s="34" customFormat="1" x14ac:dyDescent="0.2">
      <c r="A61" s="45"/>
      <c r="B61" s="163"/>
      <c r="C61" s="156"/>
      <c r="D61" s="146"/>
      <c r="E61" s="138"/>
      <c r="F61" s="128"/>
      <c r="G61" s="120"/>
      <c r="H61" s="120"/>
      <c r="I61" s="349"/>
      <c r="J61" s="349"/>
    </row>
    <row r="62" spans="1:11" ht="399.95" customHeight="1" x14ac:dyDescent="0.2">
      <c r="I62" s="349"/>
      <c r="J62" s="349"/>
    </row>
    <row r="63" spans="1:11" x14ac:dyDescent="0.2">
      <c r="I63" s="349"/>
      <c r="J63" s="349"/>
    </row>
    <row r="64" spans="1:11" x14ac:dyDescent="0.2">
      <c r="I64" s="350"/>
      <c r="J64" s="350"/>
    </row>
    <row r="65" spans="9:10" x14ac:dyDescent="0.2">
      <c r="I65" s="351"/>
      <c r="J65" s="351"/>
    </row>
    <row r="66" spans="9:10" x14ac:dyDescent="0.2">
      <c r="I66" s="351"/>
      <c r="J66" s="351"/>
    </row>
    <row r="67" spans="9:10" x14ac:dyDescent="0.2">
      <c r="I67" s="349"/>
      <c r="J67" s="349"/>
    </row>
    <row r="68" spans="9:10" x14ac:dyDescent="0.2">
      <c r="I68" s="349"/>
      <c r="J68" s="349"/>
    </row>
    <row r="69" spans="9:10" x14ac:dyDescent="0.2">
      <c r="I69" s="350"/>
      <c r="J69" s="350"/>
    </row>
    <row r="70" spans="9:10" x14ac:dyDescent="0.2">
      <c r="I70" s="352"/>
      <c r="J70" s="352"/>
    </row>
    <row r="71" spans="9:10" x14ac:dyDescent="0.2">
      <c r="I71" s="353"/>
      <c r="J71" s="353"/>
    </row>
    <row r="72" spans="9:10" x14ac:dyDescent="0.2">
      <c r="I72" s="353"/>
      <c r="J72" s="353"/>
    </row>
    <row r="73" spans="9:10" x14ac:dyDescent="0.2">
      <c r="I73" s="354"/>
      <c r="J73" s="354"/>
    </row>
    <row r="74" spans="9:10" x14ac:dyDescent="0.2">
      <c r="I74" s="355"/>
      <c r="J74" s="355"/>
    </row>
    <row r="75" spans="9:10" x14ac:dyDescent="0.2">
      <c r="I75" s="355"/>
      <c r="J75" s="355"/>
    </row>
    <row r="76" spans="9:10" x14ac:dyDescent="0.2">
      <c r="I76" s="355"/>
      <c r="J76" s="355"/>
    </row>
    <row r="77" spans="9:10" x14ac:dyDescent="0.2">
      <c r="I77" s="355"/>
      <c r="J77" s="355"/>
    </row>
    <row r="78" spans="9:10" x14ac:dyDescent="0.2">
      <c r="I78" s="355"/>
      <c r="J78" s="355"/>
    </row>
    <row r="79" spans="9:10" x14ac:dyDescent="0.2">
      <c r="I79" s="356"/>
      <c r="J79" s="356"/>
    </row>
    <row r="80" spans="9:10" x14ac:dyDescent="0.2">
      <c r="I80" s="34"/>
      <c r="J80" s="34"/>
    </row>
    <row r="81" spans="9:10" x14ac:dyDescent="0.2">
      <c r="I81" s="34"/>
      <c r="J81" s="34"/>
    </row>
  </sheetData>
  <mergeCells count="10">
    <mergeCell ref="F52:G52"/>
    <mergeCell ref="A3:C3"/>
    <mergeCell ref="A7:H7"/>
    <mergeCell ref="A5:C5"/>
    <mergeCell ref="A6:H6"/>
    <mergeCell ref="A10:H10"/>
    <mergeCell ref="A11:H11"/>
    <mergeCell ref="A12:H12"/>
    <mergeCell ref="A13:H13"/>
    <mergeCell ref="A14:H14"/>
  </mergeCells>
  <pageMargins left="0.25" right="0.25" top="0.75" bottom="0.75" header="0.3" footer="0.3"/>
  <pageSetup paperSize="9" scale="53" fitToHeight="0" orientation="portrait" r:id="rId1"/>
  <headerFooter>
    <oddHeader>&amp;RPágina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9"/>
  <sheetViews>
    <sheetView showGridLines="0" topLeftCell="A25" zoomScale="85" zoomScaleNormal="85" zoomScaleSheetLayoutView="70" workbookViewId="0">
      <selection activeCell="I31" sqref="I31:T31"/>
    </sheetView>
  </sheetViews>
  <sheetFormatPr defaultColWidth="3.7109375" defaultRowHeight="15" x14ac:dyDescent="0.2"/>
  <cols>
    <col min="1" max="8" width="8.7109375" style="58" customWidth="1"/>
    <col min="9" max="20" width="5.7109375" style="58" customWidth="1"/>
    <col min="21" max="26" width="3.7109375" style="58" customWidth="1"/>
    <col min="27" max="27" width="10.85546875" style="58" hidden="1" customWidth="1"/>
    <col min="28" max="28" width="7" style="58" hidden="1" customWidth="1"/>
    <col min="29" max="16384" width="3.7109375" style="58"/>
  </cols>
  <sheetData>
    <row r="1" spans="1:41" ht="80.099999999999994" customHeight="1" thickBot="1" x14ac:dyDescent="0.25"/>
    <row r="2" spans="1:41" ht="18" x14ac:dyDescent="0.2">
      <c r="A2" s="89" t="s">
        <v>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1:41" ht="18" x14ac:dyDescent="0.25">
      <c r="A3" s="97" t="s">
        <v>74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</row>
    <row r="4" spans="1:41" ht="5.0999999999999996" customHeight="1" x14ac:dyDescent="0.2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/>
      <c r="U4" s="59"/>
      <c r="V4" s="59"/>
      <c r="W4" s="59"/>
      <c r="X4" s="59"/>
      <c r="Y4" s="59"/>
    </row>
    <row r="5" spans="1:41" ht="15" customHeight="1" x14ac:dyDescent="0.2">
      <c r="A5" s="388" t="str">
        <f>'ANEXO 01-ORÇAMENTO'!A5:C5</f>
        <v>SOLICITANTE: SECRETARIA MUNICIPAL DE EDUCAÇÃO</v>
      </c>
      <c r="B5" s="389"/>
      <c r="C5" s="389"/>
      <c r="D5" s="389"/>
      <c r="E5" s="389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1"/>
      <c r="U5" s="59"/>
      <c r="V5" s="59"/>
      <c r="W5" s="59"/>
      <c r="X5" s="59"/>
      <c r="Y5" s="59"/>
    </row>
    <row r="6" spans="1:41" ht="15" customHeight="1" x14ac:dyDescent="0.2">
      <c r="A6" s="377" t="str">
        <f>'ANEXO 01-ORÇAMENTO'!A6</f>
        <v>OBJETO: E.M.E.F. SALGADO FILHO</v>
      </c>
      <c r="B6" s="378"/>
      <c r="C6" s="378"/>
      <c r="D6" s="378"/>
      <c r="E6" s="378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80"/>
      <c r="U6" s="59"/>
      <c r="V6" s="59"/>
      <c r="W6" s="59"/>
      <c r="X6" s="59"/>
      <c r="Y6" s="59"/>
    </row>
    <row r="7" spans="1:41" ht="15" customHeight="1" x14ac:dyDescent="0.2">
      <c r="A7" s="381" t="str">
        <f>'ANEXO 01-ORÇAMENTO'!A7:C7</f>
        <v>LOCAL DA OBRA: Rua Mario Sicca, n° 341, Bairro Lindos Ares</v>
      </c>
      <c r="B7" s="382"/>
      <c r="C7" s="382"/>
      <c r="D7" s="382"/>
      <c r="E7" s="382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59"/>
      <c r="V7" s="59"/>
      <c r="W7" s="59"/>
      <c r="X7" s="59"/>
      <c r="Y7" s="59"/>
    </row>
    <row r="8" spans="1:41" ht="16.5" thickBot="1" x14ac:dyDescent="0.2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7"/>
      <c r="U8" s="59"/>
      <c r="V8" s="59"/>
      <c r="W8" s="59"/>
      <c r="X8" s="59"/>
      <c r="Y8" s="59"/>
    </row>
    <row r="9" spans="1:41" ht="30" customHeight="1" x14ac:dyDescent="0.2">
      <c r="A9" s="392" t="s">
        <v>5</v>
      </c>
      <c r="B9" s="393"/>
      <c r="C9" s="393"/>
      <c r="D9" s="393"/>
      <c r="E9" s="393"/>
      <c r="F9" s="60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  <c r="U9" s="59"/>
      <c r="V9" s="59"/>
      <c r="W9" s="59"/>
      <c r="X9" s="59"/>
      <c r="Y9" s="59"/>
    </row>
    <row r="10" spans="1:41" ht="30" customHeight="1" thickBot="1" x14ac:dyDescent="0.25">
      <c r="A10" s="394" t="s">
        <v>6</v>
      </c>
      <c r="B10" s="395"/>
      <c r="C10" s="395"/>
      <c r="D10" s="395"/>
      <c r="E10" s="395"/>
      <c r="F10" s="64"/>
      <c r="G10" s="65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  <c r="U10" s="59"/>
      <c r="V10" s="59"/>
      <c r="W10" s="59"/>
      <c r="X10" s="59"/>
      <c r="Y10" s="59"/>
    </row>
    <row r="11" spans="1:41" ht="60" customHeight="1" x14ac:dyDescent="0.2">
      <c r="A11" s="396" t="s">
        <v>7</v>
      </c>
      <c r="B11" s="397"/>
      <c r="C11" s="397"/>
      <c r="D11" s="397"/>
      <c r="E11" s="397"/>
      <c r="F11" s="400" t="s">
        <v>8</v>
      </c>
      <c r="G11" s="401"/>
      <c r="H11" s="402"/>
      <c r="I11" s="68"/>
      <c r="J11" s="68"/>
      <c r="K11" s="69"/>
      <c r="L11" s="406" t="s">
        <v>9</v>
      </c>
      <c r="M11" s="407"/>
      <c r="N11" s="407"/>
      <c r="O11" s="407"/>
      <c r="P11" s="407"/>
      <c r="Q11" s="407"/>
      <c r="R11" s="407"/>
      <c r="S11" s="407"/>
      <c r="T11" s="408"/>
      <c r="U11" s="70"/>
      <c r="V11" s="70"/>
      <c r="W11" s="70"/>
      <c r="X11" s="70"/>
      <c r="Y11" s="70"/>
      <c r="Z11" s="70"/>
      <c r="AA11" s="70"/>
      <c r="AB11" s="70"/>
      <c r="AC11" s="88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spans="1:41" ht="21.75" customHeight="1" x14ac:dyDescent="0.2">
      <c r="A12" s="398"/>
      <c r="B12" s="399"/>
      <c r="C12" s="399"/>
      <c r="D12" s="399"/>
      <c r="E12" s="399"/>
      <c r="F12" s="403"/>
      <c r="G12" s="404"/>
      <c r="H12" s="405"/>
      <c r="I12" s="68"/>
      <c r="J12" s="68"/>
      <c r="K12" s="69"/>
      <c r="L12" s="409" t="s">
        <v>10</v>
      </c>
      <c r="M12" s="410"/>
      <c r="N12" s="410"/>
      <c r="O12" s="410" t="s">
        <v>11</v>
      </c>
      <c r="P12" s="410"/>
      <c r="Q12" s="410"/>
      <c r="R12" s="410" t="s">
        <v>12</v>
      </c>
      <c r="S12" s="410"/>
      <c r="T12" s="411"/>
      <c r="W12" s="59"/>
      <c r="X12" s="59"/>
      <c r="Y12" s="59"/>
      <c r="Z12" s="59"/>
    </row>
    <row r="13" spans="1:41" s="82" customFormat="1" ht="30" customHeight="1" x14ac:dyDescent="0.2">
      <c r="A13" s="421" t="s">
        <v>63</v>
      </c>
      <c r="B13" s="422"/>
      <c r="C13" s="422"/>
      <c r="D13" s="422"/>
      <c r="E13" s="422"/>
      <c r="F13" s="423">
        <v>4</v>
      </c>
      <c r="G13" s="424"/>
      <c r="H13" s="425"/>
      <c r="I13" s="417" t="str">
        <f>IF(F13&lt;L13," Atenção",IF(F13&gt;R13,"Atenção","OK"))</f>
        <v>OK</v>
      </c>
      <c r="J13" s="418"/>
      <c r="K13" s="81"/>
      <c r="L13" s="419">
        <f>CHOOSE(Plan4!$B$17,Plan4!C6,Plan4!D6,Plan4!E6,Plan4!F6,Plan4!G6,Plan4!H6)</f>
        <v>3</v>
      </c>
      <c r="M13" s="420"/>
      <c r="N13" s="420"/>
      <c r="O13" s="420">
        <f>CHOOSE(Plan4!$B$17,Plan4!I6,Plan4!J6,Plan4!K6,Plan4!L6,Plan4!M6,Plan4!N6)</f>
        <v>4</v>
      </c>
      <c r="P13" s="420"/>
      <c r="Q13" s="420"/>
      <c r="R13" s="420">
        <f>CHOOSE(Plan4!$B$17,Plan4!O6,Plan4!P6,Plan4!Q6,Plan4!R6,Plan4!S6,Plan4!T6)</f>
        <v>5.5</v>
      </c>
      <c r="S13" s="420"/>
      <c r="T13" s="426"/>
      <c r="W13" s="83"/>
      <c r="X13" s="83"/>
      <c r="Y13" s="83"/>
      <c r="Z13" s="83"/>
    </row>
    <row r="14" spans="1:41" s="82" customFormat="1" ht="30" customHeight="1" x14ac:dyDescent="0.2">
      <c r="A14" s="412" t="s">
        <v>64</v>
      </c>
      <c r="B14" s="413"/>
      <c r="C14" s="413"/>
      <c r="D14" s="413"/>
      <c r="E14" s="413"/>
      <c r="F14" s="414">
        <v>1</v>
      </c>
      <c r="G14" s="415"/>
      <c r="H14" s="416"/>
      <c r="I14" s="417" t="str">
        <f t="shared" ref="I14:I20" si="0">IF(F14&lt;L14," Atenção",IF(F14&gt;R14,"Atenção","OK"))</f>
        <v>OK</v>
      </c>
      <c r="J14" s="418"/>
      <c r="K14" s="81"/>
      <c r="L14" s="419">
        <f>CHOOSE(Plan4!$B$17,Plan4!C7,Plan4!D7,Plan4!E7,Plan4!F7,Plan4!G7,Plan4!H7)</f>
        <v>0.8</v>
      </c>
      <c r="M14" s="420"/>
      <c r="N14" s="420"/>
      <c r="O14" s="420">
        <f>CHOOSE(Plan4!$B$17,Plan4!I7,Plan4!J7,Plan4!K7,Plan4!L7,Plan4!M7,Plan4!N7)</f>
        <v>0.8</v>
      </c>
      <c r="P14" s="420"/>
      <c r="Q14" s="420"/>
      <c r="R14" s="420">
        <f>CHOOSE(Plan4!$B$17,Plan4!O7,Plan4!P7,Plan4!Q7,Plan4!R7,Plan4!S7,Plan4!T7)</f>
        <v>1</v>
      </c>
      <c r="S14" s="420"/>
      <c r="T14" s="426"/>
      <c r="W14" s="83"/>
      <c r="X14" s="83"/>
      <c r="Y14" s="83"/>
      <c r="Z14" s="83"/>
    </row>
    <row r="15" spans="1:41" s="82" customFormat="1" ht="30" customHeight="1" x14ac:dyDescent="0.2">
      <c r="A15" s="412" t="s">
        <v>65</v>
      </c>
      <c r="B15" s="413"/>
      <c r="C15" s="413"/>
      <c r="D15" s="413"/>
      <c r="E15" s="413"/>
      <c r="F15" s="414">
        <v>0.97</v>
      </c>
      <c r="G15" s="415"/>
      <c r="H15" s="416"/>
      <c r="I15" s="417" t="str">
        <f t="shared" si="0"/>
        <v>OK</v>
      </c>
      <c r="J15" s="418"/>
      <c r="K15" s="81"/>
      <c r="L15" s="419">
        <f>CHOOSE(Plan4!$B$17,Plan4!C8,Plan4!D8,Plan4!E8,Plan4!F8,Plan4!G8,Plan4!H8)</f>
        <v>0.97</v>
      </c>
      <c r="M15" s="420"/>
      <c r="N15" s="420"/>
      <c r="O15" s="420">
        <f>CHOOSE(Plan4!$B$17,Plan4!I8,Plan4!J8,Plan4!K8,Plan4!L8,Plan4!M8,Plan4!N8)</f>
        <v>1.27</v>
      </c>
      <c r="P15" s="420"/>
      <c r="Q15" s="420"/>
      <c r="R15" s="420">
        <f>CHOOSE(Plan4!$B$17,Plan4!O8,Plan4!P8,Plan4!Q8,Plan4!R8,Plan4!S8,Plan4!T8)</f>
        <v>1.27</v>
      </c>
      <c r="S15" s="420"/>
      <c r="T15" s="426"/>
      <c r="W15" s="83"/>
      <c r="X15" s="83"/>
      <c r="Y15" s="83"/>
      <c r="Z15" s="83"/>
    </row>
    <row r="16" spans="1:41" s="82" customFormat="1" ht="30" customHeight="1" x14ac:dyDescent="0.2">
      <c r="A16" s="412" t="s">
        <v>66</v>
      </c>
      <c r="B16" s="413"/>
      <c r="C16" s="413"/>
      <c r="D16" s="413"/>
      <c r="E16" s="413"/>
      <c r="F16" s="414">
        <v>0.59</v>
      </c>
      <c r="G16" s="415"/>
      <c r="H16" s="416"/>
      <c r="I16" s="417" t="str">
        <f t="shared" si="0"/>
        <v>OK</v>
      </c>
      <c r="J16" s="418"/>
      <c r="K16" s="81"/>
      <c r="L16" s="419">
        <f>CHOOSE(Plan4!$B$17,Plan4!C9,Plan4!D9,Plan4!E9,Plan4!F9,Plan4!G9,Plan4!H9)</f>
        <v>0.59</v>
      </c>
      <c r="M16" s="420"/>
      <c r="N16" s="420"/>
      <c r="O16" s="420">
        <f>CHOOSE(Plan4!$B$17,Plan4!I9,Plan4!J9,Plan4!K9,Plan4!L9,Plan4!M9,Plan4!N9)</f>
        <v>1.23</v>
      </c>
      <c r="P16" s="420"/>
      <c r="Q16" s="420"/>
      <c r="R16" s="420">
        <f>CHOOSE(Plan4!$B$17,Plan4!O9,Plan4!P9,Plan4!Q9,Plan4!R9,Plan4!S9,Plan4!T9)</f>
        <v>1.39</v>
      </c>
      <c r="S16" s="420"/>
      <c r="T16" s="426"/>
      <c r="W16" s="83"/>
      <c r="X16" s="83"/>
      <c r="Y16" s="83"/>
      <c r="Z16" s="83"/>
    </row>
    <row r="17" spans="1:26" s="82" customFormat="1" ht="30" customHeight="1" x14ac:dyDescent="0.2">
      <c r="A17" s="412" t="s">
        <v>67</v>
      </c>
      <c r="B17" s="413"/>
      <c r="C17" s="413"/>
      <c r="D17" s="413"/>
      <c r="E17" s="413"/>
      <c r="F17" s="414">
        <v>6.16</v>
      </c>
      <c r="G17" s="415"/>
      <c r="H17" s="416"/>
      <c r="I17" s="417" t="str">
        <f t="shared" si="0"/>
        <v>OK</v>
      </c>
      <c r="J17" s="418"/>
      <c r="K17" s="81"/>
      <c r="L17" s="419">
        <f>CHOOSE(Plan4!$B$17,Plan4!C10,Plan4!D10,Plan4!E10,Plan4!F10,Plan4!G10,Plan4!H10)</f>
        <v>6.16</v>
      </c>
      <c r="M17" s="420"/>
      <c r="N17" s="420"/>
      <c r="O17" s="420">
        <f>CHOOSE(Plan4!$B$17,Plan4!I10,Plan4!J10,Plan4!K10,Plan4!L10,Plan4!M10,Plan4!N10)</f>
        <v>7.4</v>
      </c>
      <c r="P17" s="420"/>
      <c r="Q17" s="420"/>
      <c r="R17" s="420">
        <f>CHOOSE(Plan4!$B$17,Plan4!O10,Plan4!P10,Plan4!Q10,Plan4!R10,Plan4!S10,Plan4!T10)</f>
        <v>8.9600000000000009</v>
      </c>
      <c r="S17" s="420"/>
      <c r="T17" s="426"/>
      <c r="W17" s="83"/>
      <c r="X17" s="83"/>
      <c r="Y17" s="83"/>
      <c r="Z17" s="83"/>
    </row>
    <row r="18" spans="1:26" s="82" customFormat="1" ht="30" customHeight="1" x14ac:dyDescent="0.2">
      <c r="A18" s="412" t="s">
        <v>68</v>
      </c>
      <c r="B18" s="413"/>
      <c r="C18" s="413"/>
      <c r="D18" s="413"/>
      <c r="E18" s="413"/>
      <c r="F18" s="414">
        <v>0.65</v>
      </c>
      <c r="G18" s="415"/>
      <c r="H18" s="416"/>
      <c r="I18" s="417" t="str">
        <f t="shared" si="0"/>
        <v>OK</v>
      </c>
      <c r="J18" s="418"/>
      <c r="K18" s="81"/>
      <c r="L18" s="419">
        <f>CHOOSE(Plan4!$B$17,Plan4!C11,Plan4!D11,Plan4!E11,Plan4!F11,Plan4!G11,Plan4!H11)</f>
        <v>0.65</v>
      </c>
      <c r="M18" s="420"/>
      <c r="N18" s="420"/>
      <c r="O18" s="420">
        <f>CHOOSE(Plan4!$B$17,Plan4!I11,Plan4!J11,Plan4!K11,Plan4!L11,Plan4!M11,Plan4!N11)</f>
        <v>0.65</v>
      </c>
      <c r="P18" s="420"/>
      <c r="Q18" s="420"/>
      <c r="R18" s="420">
        <f>CHOOSE(Plan4!$B$17,Plan4!O11,Plan4!P11,Plan4!Q11,Plan4!R11,Plan4!S11,Plan4!T11)</f>
        <v>0.65</v>
      </c>
      <c r="S18" s="420"/>
      <c r="T18" s="426"/>
      <c r="U18" s="84"/>
      <c r="V18" s="84"/>
      <c r="W18" s="83"/>
      <c r="X18" s="83"/>
      <c r="Y18" s="83"/>
      <c r="Z18" s="83"/>
    </row>
    <row r="19" spans="1:26" s="82" customFormat="1" ht="30" customHeight="1" x14ac:dyDescent="0.2">
      <c r="A19" s="412" t="s">
        <v>69</v>
      </c>
      <c r="B19" s="413"/>
      <c r="C19" s="413"/>
      <c r="D19" s="413"/>
      <c r="E19" s="413"/>
      <c r="F19" s="414">
        <v>3</v>
      </c>
      <c r="G19" s="415"/>
      <c r="H19" s="416"/>
      <c r="I19" s="417" t="str">
        <f t="shared" si="0"/>
        <v>OK</v>
      </c>
      <c r="J19" s="418"/>
      <c r="K19" s="81"/>
      <c r="L19" s="419">
        <f>CHOOSE(Plan4!$B$17,Plan4!C12,Plan4!D12,Plan4!E12,Plan4!F12,Plan4!G12,Plan4!H12)</f>
        <v>3</v>
      </c>
      <c r="M19" s="420"/>
      <c r="N19" s="420"/>
      <c r="O19" s="420">
        <f>CHOOSE(Plan4!$B$17,Plan4!I12,Plan4!J12,Plan4!K12,Plan4!L12,Plan4!M12,Plan4!N12)</f>
        <v>3</v>
      </c>
      <c r="P19" s="420"/>
      <c r="Q19" s="420"/>
      <c r="R19" s="420">
        <f>CHOOSE(Plan4!$B$17,Plan4!O12,Plan4!P12,Plan4!Q12,Plan4!R12,Plan4!S12,Plan4!T12)</f>
        <v>3</v>
      </c>
      <c r="S19" s="420"/>
      <c r="T19" s="426"/>
      <c r="W19" s="83"/>
      <c r="X19" s="83"/>
      <c r="Y19" s="83"/>
      <c r="Z19" s="83"/>
    </row>
    <row r="20" spans="1:26" s="82" customFormat="1" ht="30" customHeight="1" x14ac:dyDescent="0.2">
      <c r="A20" s="412" t="s">
        <v>70</v>
      </c>
      <c r="B20" s="413"/>
      <c r="C20" s="413"/>
      <c r="D20" s="413"/>
      <c r="E20" s="413"/>
      <c r="F20" s="414">
        <v>3</v>
      </c>
      <c r="G20" s="415"/>
      <c r="H20" s="416"/>
      <c r="I20" s="417" t="str">
        <f t="shared" si="0"/>
        <v>OK</v>
      </c>
      <c r="J20" s="418"/>
      <c r="K20" s="81"/>
      <c r="L20" s="429">
        <f>CHOOSE(Plan4!$B$17,Plan4!C13,Plan4!D13,Plan4!E13,Plan4!F13,Plan4!G13,Plan4!H13)</f>
        <v>2</v>
      </c>
      <c r="M20" s="427"/>
      <c r="N20" s="427"/>
      <c r="O20" s="427">
        <f>CHOOSE(Plan4!$B$17,Plan4!I13,Plan4!J13,Plan4!K13,Plan4!L13,Plan4!M13,Plan4!N13)</f>
        <v>2</v>
      </c>
      <c r="P20" s="427"/>
      <c r="Q20" s="427"/>
      <c r="R20" s="427">
        <f>CHOOSE(Plan4!$B$17,Plan4!O13,Plan4!P13,Plan4!Q13,Plan4!R13,Plan4!S13,Plan4!T13)</f>
        <v>5</v>
      </c>
      <c r="S20" s="427"/>
      <c r="T20" s="428"/>
      <c r="W20" s="83"/>
      <c r="X20" s="83"/>
      <c r="Y20" s="83"/>
      <c r="Z20" s="83"/>
    </row>
    <row r="21" spans="1:26" s="82" customFormat="1" ht="30" customHeight="1" thickBot="1" x14ac:dyDescent="0.25">
      <c r="A21" s="441" t="s">
        <v>71</v>
      </c>
      <c r="B21" s="442"/>
      <c r="C21" s="442"/>
      <c r="D21" s="442"/>
      <c r="E21" s="442"/>
      <c r="F21" s="443">
        <v>4</v>
      </c>
      <c r="G21" s="444"/>
      <c r="H21" s="445"/>
      <c r="I21" s="85"/>
      <c r="J21" s="85"/>
      <c r="K21" s="81"/>
      <c r="L21" s="430"/>
      <c r="M21" s="430"/>
      <c r="N21" s="430"/>
      <c r="O21" s="430"/>
      <c r="P21" s="430"/>
      <c r="Q21" s="430"/>
      <c r="R21" s="430"/>
      <c r="S21" s="430"/>
      <c r="T21" s="431"/>
      <c r="W21" s="83"/>
      <c r="X21" s="83"/>
      <c r="Y21" s="83"/>
      <c r="Z21" s="83"/>
    </row>
    <row r="22" spans="1:26" s="83" customFormat="1" ht="30" customHeight="1" thickBot="1" x14ac:dyDescent="0.25">
      <c r="A22" s="432" t="s">
        <v>13</v>
      </c>
      <c r="B22" s="433"/>
      <c r="C22" s="433"/>
      <c r="D22" s="433"/>
      <c r="E22" s="434"/>
      <c r="F22" s="435">
        <f>TRUNC((((((1+F13/100+F14/100+F15/100)*(1+F16/100)*(1+F17/100))/(1-(F18/100+F19/100+F20/100+F21/100)))-1)*100),2)</f>
        <v>26.64</v>
      </c>
      <c r="G22" s="436"/>
      <c r="H22" s="437"/>
      <c r="I22" s="85"/>
      <c r="J22" s="85"/>
      <c r="K22" s="81"/>
      <c r="L22" s="86"/>
      <c r="M22" s="86"/>
      <c r="N22" s="86"/>
      <c r="O22" s="86"/>
      <c r="P22" s="86"/>
      <c r="Q22" s="86"/>
      <c r="R22" s="86"/>
      <c r="S22" s="86"/>
      <c r="T22" s="87"/>
    </row>
    <row r="23" spans="1:26" s="59" customFormat="1" ht="26.25" customHeight="1" x14ac:dyDescent="0.2">
      <c r="A23" s="75"/>
      <c r="B23" s="76"/>
      <c r="C23" s="76"/>
      <c r="D23" s="76"/>
      <c r="E23" s="76"/>
      <c r="F23" s="77"/>
      <c r="G23" s="77"/>
      <c r="H23" s="77"/>
      <c r="I23" s="68"/>
      <c r="J23" s="68"/>
      <c r="K23" s="69"/>
      <c r="L23" s="71"/>
      <c r="M23" s="71"/>
      <c r="N23" s="71"/>
      <c r="O23" s="71"/>
      <c r="P23" s="71"/>
      <c r="Q23" s="71"/>
      <c r="R23" s="71"/>
      <c r="S23" s="71"/>
      <c r="T23" s="72"/>
    </row>
    <row r="24" spans="1:26" s="59" customFormat="1" ht="15" customHeight="1" x14ac:dyDescent="0.2">
      <c r="A24" s="438" t="str">
        <f>IF(OR(I13&lt;&gt;"OK",I14&lt;&gt;"OK",I15&lt;&gt;"OK",I16&lt;&gt;"OK",I17&lt;&gt;"OK",I18&lt;&gt;"OK",I19&lt;&gt;"OK",I20&lt;&gt;"OK"),"Há parcela(s) componente(s) do BDI com valor(s) diferente(s) dos admitidos pelo Acórdão TCU Plenária 2622/2013.",".")</f>
        <v>.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40"/>
    </row>
    <row r="25" spans="1:26" s="59" customFormat="1" ht="45" customHeight="1" x14ac:dyDescent="0.2">
      <c r="A25" s="446" t="s">
        <v>14</v>
      </c>
      <c r="B25" s="447"/>
      <c r="C25" s="447"/>
      <c r="D25" s="447"/>
      <c r="E25" s="447"/>
      <c r="F25" s="447"/>
      <c r="G25" s="447"/>
      <c r="H25" s="447"/>
      <c r="I25" s="73"/>
      <c r="J25" s="74"/>
      <c r="K25" s="69"/>
      <c r="L25" s="448" t="s">
        <v>79</v>
      </c>
      <c r="M25" s="449"/>
      <c r="N25" s="449"/>
      <c r="O25" s="449"/>
      <c r="P25" s="449"/>
      <c r="Q25" s="449"/>
      <c r="R25" s="449"/>
      <c r="S25" s="449"/>
      <c r="T25" s="450"/>
    </row>
    <row r="26" spans="1:26" s="80" customFormat="1" ht="60" customHeight="1" x14ac:dyDescent="0.2">
      <c r="A26" s="451" t="s">
        <v>72</v>
      </c>
      <c r="B26" s="452"/>
      <c r="C26" s="452"/>
      <c r="D26" s="452"/>
      <c r="E26" s="452"/>
      <c r="F26" s="453">
        <f>TRUNC(((((1+F13/100+F14/100+F15/100)*(1+F16/100)*(1+F17/100))/(1-(F18/100+F19/100+F20/100)))-1)*100,2)</f>
        <v>21.22</v>
      </c>
      <c r="G26" s="453"/>
      <c r="H26" s="454"/>
      <c r="I26" s="455" t="str">
        <f>IF(F26&lt;L26," Atenção",IF(F26&gt;R26,"Atenção","OK"))</f>
        <v>OK</v>
      </c>
      <c r="J26" s="456"/>
      <c r="K26" s="79"/>
      <c r="L26" s="429">
        <f>CHOOSE(Plan4!$B$17,Plan4!O19,Plan4!O20,Plan4!O21,Plan4!O22,Plan4!O23,Plan4!O24)</f>
        <v>20.34</v>
      </c>
      <c r="M26" s="427"/>
      <c r="N26" s="427"/>
      <c r="O26" s="427">
        <f>CHOOSE(Plan4!$B$17,Plan4!Q19,Plan4!Q20,Plan4!Q21,Plan4!Q22,Plan4!Q23,Plan4!Q24)</f>
        <v>22.12</v>
      </c>
      <c r="P26" s="427"/>
      <c r="Q26" s="427"/>
      <c r="R26" s="427">
        <f>CHOOSE(Plan4!$B$17,Plan4!S19,Plan4!S20,Plan4!S21,Plan4!S22,Plan4!S23,Plan4!S24)</f>
        <v>25</v>
      </c>
      <c r="S26" s="427"/>
      <c r="T26" s="428"/>
    </row>
    <row r="27" spans="1:26" s="59" customFormat="1" ht="15" customHeight="1" x14ac:dyDescent="0.2">
      <c r="A27" s="438" t="str">
        <f>IF(I26&lt;&gt;"OK", "O valor de BDI sem a desoneração está fora da faixa admitida no Acórdão TCU Plenária 2622/2013.",".")</f>
        <v>.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40"/>
    </row>
    <row r="28" spans="1:26" s="59" customFormat="1" ht="18" x14ac:dyDescent="0.2">
      <c r="A28" s="466" t="s">
        <v>0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8"/>
    </row>
    <row r="29" spans="1:26" s="59" customFormat="1" ht="181.5" customHeight="1" x14ac:dyDescent="0.2">
      <c r="A29" s="469" t="str">
        <f>"DECLARO que, de acordo com a legislação tributária do município de São Jerônimo, considerando a natureza da obra acima discriminada, para cálculo do valor de ISS a ser cobrado da empresa construtora, é aplicada a aliquota de "&amp;IF(F20="",0,F20)&amp;"% sobre o valor total da obra."&amp;""&amp;""&amp;"DECLARO que o percentual de encargos sociais utilizados no valor da mão-de-obra do orçamento são os encargos sociais praticados pelo SINAPI e/ou SICRO."&amp;""&amp;""&amp;"DECLARO que o orçamento da obra foi verificado com os custos nas duas possibilidades de CONTRIBUIÇÃO PREVIDENCIÁRIA e foi adotada a modalidade "&amp;IF(Plan4!B26=1,"COM DESONERAÇÃO"&amp;" por ser a mais adequada ao município "&amp;F5&amp;".",IF(Plan4!B26=2,"SEM DESONERAÇÃO","")&amp;" por ser a mais adequada ao município.")</f>
        <v>DECLARO que, de acordo com a legislação tributária do município de São Jerônimo, considerando a natureza da obra acima discriminada, para cálculo do valor de ISS a ser cobrado da empresa construtora, é aplicada a aliquota de 3% sobre o valor total da obra.DECLARO que o percentual de encargos sociais utilizados no valor da mão-de-obra do orçamento são os encargos sociais praticados pelo SINAPI e/ou SICRO.DECLARO que o orçamento da obra foi verificado com os custos nas duas possibilidades de CONTRIBUIÇÃO PREVIDENCIÁRIA e foi adotada a modalidade COM DESONERAÇÃO por ser a mais adequada ao município .</v>
      </c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1"/>
    </row>
    <row r="30" spans="1:26" ht="15" customHeight="1" x14ac:dyDescent="0.2">
      <c r="A30" s="472" t="e">
        <f>IF(OR(#REF!=FALSE,#REF!=FALSE,#REF!=FALSE),("Atenção - Não esqueça de preencher o(s) campo(s): -" &amp; IF(#REF!=FALSE," Nº DA ART/RRT -","") &amp; IF(#REF!=FALSE," DATA -","") &amp; IF(#REF!=FALSE," IDENTIFICAÇÃO DO RESPONSÁVEL TÉCNICO -","") &amp; ""),".")</f>
        <v>#REF!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4"/>
    </row>
    <row r="31" spans="1:26" s="78" customFormat="1" ht="30" customHeight="1" x14ac:dyDescent="0.2">
      <c r="A31" s="457"/>
      <c r="B31" s="458"/>
      <c r="C31" s="458"/>
      <c r="D31" s="458"/>
      <c r="E31" s="458"/>
      <c r="F31" s="458"/>
      <c r="G31" s="458"/>
      <c r="H31" s="458"/>
      <c r="I31" s="459">
        <v>8234671</v>
      </c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1"/>
    </row>
    <row r="32" spans="1:26" s="78" customFormat="1" ht="30" customHeight="1" x14ac:dyDescent="0.2">
      <c r="A32" s="462"/>
      <c r="B32" s="463"/>
      <c r="C32" s="463"/>
      <c r="D32" s="463"/>
      <c r="E32" s="463"/>
      <c r="F32" s="463"/>
      <c r="G32" s="463"/>
      <c r="H32" s="463"/>
      <c r="I32" s="464" t="s">
        <v>86</v>
      </c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5"/>
    </row>
    <row r="33" spans="1:20" s="78" customFormat="1" ht="30" customHeight="1" x14ac:dyDescent="0.2">
      <c r="A33" s="476" t="s">
        <v>83</v>
      </c>
      <c r="B33" s="477"/>
      <c r="C33" s="477"/>
      <c r="D33" s="477"/>
      <c r="E33" s="477"/>
      <c r="F33" s="477"/>
      <c r="G33" s="477"/>
      <c r="H33" s="477"/>
      <c r="I33" s="478">
        <f>'ANEXO 01-ORÇAMENTO'!B53</f>
        <v>43601</v>
      </c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80"/>
    </row>
    <row r="34" spans="1:20" s="78" customFormat="1" ht="30" customHeight="1" x14ac:dyDescent="0.2">
      <c r="A34" s="481" t="s">
        <v>62</v>
      </c>
      <c r="B34" s="482"/>
      <c r="C34" s="482"/>
      <c r="D34" s="482"/>
      <c r="E34" s="482"/>
      <c r="F34" s="482"/>
      <c r="G34" s="482"/>
      <c r="H34" s="482"/>
      <c r="I34" s="482" t="s">
        <v>4</v>
      </c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3"/>
    </row>
    <row r="35" spans="1:20" ht="399.95" customHeight="1" x14ac:dyDescent="0.2">
      <c r="A35" s="475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</row>
    <row r="36" spans="1:20" s="59" customFormat="1" ht="14.25" customHeight="1" x14ac:dyDescent="0.2"/>
    <row r="37" spans="1:20" s="59" customFormat="1" x14ac:dyDescent="0.2"/>
    <row r="38" spans="1:20" s="59" customFormat="1" x14ac:dyDescent="0.2"/>
    <row r="39" spans="1:20" s="59" customFormat="1" x14ac:dyDescent="0.2"/>
    <row r="40" spans="1:20" s="59" customFormat="1" x14ac:dyDescent="0.2"/>
    <row r="41" spans="1:20" s="59" customFormat="1" x14ac:dyDescent="0.2"/>
    <row r="42" spans="1:20" s="59" customFormat="1" x14ac:dyDescent="0.2"/>
    <row r="43" spans="1:20" s="59" customFormat="1" x14ac:dyDescent="0.2"/>
    <row r="44" spans="1:20" s="59" customFormat="1" x14ac:dyDescent="0.2"/>
    <row r="45" spans="1:20" s="59" customFormat="1" x14ac:dyDescent="0.2"/>
    <row r="46" spans="1:20" s="59" customFormat="1" ht="12.75" customHeight="1" x14ac:dyDescent="0.2"/>
    <row r="47" spans="1:20" s="59" customFormat="1" x14ac:dyDescent="0.2"/>
    <row r="48" spans="1:20" s="59" customFormat="1" x14ac:dyDescent="0.2"/>
    <row r="49" s="59" customFormat="1" x14ac:dyDescent="0.2"/>
    <row r="50" s="59" customFormat="1" x14ac:dyDescent="0.2"/>
    <row r="51" s="59" customFormat="1" x14ac:dyDescent="0.2"/>
    <row r="52" s="59" customFormat="1" x14ac:dyDescent="0.2"/>
    <row r="53" s="59" customFormat="1" x14ac:dyDescent="0.2"/>
    <row r="54" s="59" customFormat="1" x14ac:dyDescent="0.2"/>
    <row r="55" s="59" customFormat="1" x14ac:dyDescent="0.2"/>
    <row r="56" s="59" customFormat="1" x14ac:dyDescent="0.2"/>
    <row r="57" s="59" customFormat="1" x14ac:dyDescent="0.2"/>
    <row r="58" s="59" customFormat="1" x14ac:dyDescent="0.2"/>
    <row r="59" s="59" customFormat="1" x14ac:dyDescent="0.2"/>
    <row r="60" s="59" customFormat="1" x14ac:dyDescent="0.2"/>
    <row r="61" s="59" customFormat="1" x14ac:dyDescent="0.2"/>
    <row r="62" s="59" customFormat="1" x14ac:dyDescent="0.2"/>
    <row r="63" s="59" customFormat="1" x14ac:dyDescent="0.2"/>
    <row r="64" s="59" customFormat="1" x14ac:dyDescent="0.2"/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  <row r="70" s="59" customFormat="1" x14ac:dyDescent="0.2"/>
    <row r="71" s="59" customFormat="1" x14ac:dyDescent="0.2"/>
    <row r="72" s="59" customFormat="1" x14ac:dyDescent="0.2"/>
    <row r="73" s="59" customFormat="1" x14ac:dyDescent="0.2"/>
    <row r="74" s="59" customFormat="1" x14ac:dyDescent="0.2"/>
    <row r="75" s="59" customFormat="1" x14ac:dyDescent="0.2"/>
    <row r="76" s="59" customFormat="1" x14ac:dyDescent="0.2"/>
    <row r="77" s="59" customFormat="1" x14ac:dyDescent="0.2"/>
    <row r="78" s="59" customFormat="1" x14ac:dyDescent="0.2"/>
    <row r="79" s="59" customFormat="1" x14ac:dyDescent="0.2"/>
  </sheetData>
  <mergeCells count="89">
    <mergeCell ref="A35:T35"/>
    <mergeCell ref="A33:H33"/>
    <mergeCell ref="I33:T33"/>
    <mergeCell ref="A34:H34"/>
    <mergeCell ref="I34:T34"/>
    <mergeCell ref="A31:H31"/>
    <mergeCell ref="I31:T31"/>
    <mergeCell ref="A32:H32"/>
    <mergeCell ref="I32:T32"/>
    <mergeCell ref="A27:T27"/>
    <mergeCell ref="A28:T28"/>
    <mergeCell ref="A29:T29"/>
    <mergeCell ref="A30:T30"/>
    <mergeCell ref="A25:H25"/>
    <mergeCell ref="L25:T25"/>
    <mergeCell ref="A26:E26"/>
    <mergeCell ref="F26:H26"/>
    <mergeCell ref="I26:J26"/>
    <mergeCell ref="L26:N26"/>
    <mergeCell ref="O26:Q26"/>
    <mergeCell ref="R26:T26"/>
    <mergeCell ref="R21:T21"/>
    <mergeCell ref="A22:E22"/>
    <mergeCell ref="F22:H22"/>
    <mergeCell ref="A24:T24"/>
    <mergeCell ref="A21:E21"/>
    <mergeCell ref="F21:H21"/>
    <mergeCell ref="L21:N21"/>
    <mergeCell ref="O21:Q21"/>
    <mergeCell ref="O20:Q20"/>
    <mergeCell ref="R20:T20"/>
    <mergeCell ref="A19:E19"/>
    <mergeCell ref="F19:H19"/>
    <mergeCell ref="A20:E20"/>
    <mergeCell ref="F20:H20"/>
    <mergeCell ref="I20:J20"/>
    <mergeCell ref="L20:N20"/>
    <mergeCell ref="I19:J19"/>
    <mergeCell ref="L19:N19"/>
    <mergeCell ref="O17:Q17"/>
    <mergeCell ref="R17:T17"/>
    <mergeCell ref="O18:Q18"/>
    <mergeCell ref="R18:T18"/>
    <mergeCell ref="O19:Q19"/>
    <mergeCell ref="R19:T19"/>
    <mergeCell ref="A18:E18"/>
    <mergeCell ref="F18:H18"/>
    <mergeCell ref="I18:J18"/>
    <mergeCell ref="L18:N18"/>
    <mergeCell ref="A17:E17"/>
    <mergeCell ref="F17:H17"/>
    <mergeCell ref="I17:J17"/>
    <mergeCell ref="L17:N17"/>
    <mergeCell ref="O16:Q16"/>
    <mergeCell ref="R16:T16"/>
    <mergeCell ref="A15:E15"/>
    <mergeCell ref="F15:H15"/>
    <mergeCell ref="A16:E16"/>
    <mergeCell ref="F16:H16"/>
    <mergeCell ref="I16:J16"/>
    <mergeCell ref="L16:N16"/>
    <mergeCell ref="I15:J15"/>
    <mergeCell ref="L15:N15"/>
    <mergeCell ref="O13:Q13"/>
    <mergeCell ref="R13:T13"/>
    <mergeCell ref="O14:Q14"/>
    <mergeCell ref="R14:T14"/>
    <mergeCell ref="O15:Q15"/>
    <mergeCell ref="R15:T15"/>
    <mergeCell ref="A14:E14"/>
    <mergeCell ref="F14:H14"/>
    <mergeCell ref="I14:J14"/>
    <mergeCell ref="L14:N14"/>
    <mergeCell ref="A13:E13"/>
    <mergeCell ref="F13:H13"/>
    <mergeCell ref="I13:J13"/>
    <mergeCell ref="L13:N13"/>
    <mergeCell ref="A10:E10"/>
    <mergeCell ref="A11:E12"/>
    <mergeCell ref="F11:H12"/>
    <mergeCell ref="L11:T11"/>
    <mergeCell ref="L12:N12"/>
    <mergeCell ref="O12:Q12"/>
    <mergeCell ref="R12:T12"/>
    <mergeCell ref="A6:T6"/>
    <mergeCell ref="A7:T7"/>
    <mergeCell ref="A8:T8"/>
    <mergeCell ref="A5:T5"/>
    <mergeCell ref="A9:E9"/>
  </mergeCells>
  <phoneticPr fontId="2" type="noConversion"/>
  <conditionalFormatting sqref="A33:T33 F13:H20">
    <cfRule type="cellIs" dxfId="21" priority="2" stopIfTrue="1" operator="equal">
      <formula>0</formula>
    </cfRule>
  </conditionalFormatting>
  <conditionalFormatting sqref="I26:J26 I13:I20">
    <cfRule type="cellIs" dxfId="20" priority="3" stopIfTrue="1" operator="notEqual">
      <formula>"OK"</formula>
    </cfRule>
  </conditionalFormatting>
  <conditionalFormatting sqref="A24:T24 A27:T27">
    <cfRule type="cellIs" dxfId="19" priority="5" stopIfTrue="1" operator="notEqual">
      <formula>"."</formula>
    </cfRule>
  </conditionalFormatting>
  <conditionalFormatting sqref="A30:T30">
    <cfRule type="cellIs" dxfId="18" priority="6" stopIfTrue="1" operator="notEqual">
      <formula>"."</formula>
    </cfRule>
  </conditionalFormatting>
  <pageMargins left="0.78740157480314965" right="0.39370078740157483" top="0.39370078740157483" bottom="0.39370078740157483" header="0.19685039370078741" footer="0.19685039370078741"/>
  <pageSetup paperSize="9" scale="65" orientation="portrait" r:id="rId1"/>
  <headerFooter>
    <oddHeader>&amp;RPágina &amp;P de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-down 1">
              <controlPr defaultSize="0" autoLine="0" autoPict="0">
                <anchor moveWithCells="1">
                  <from>
                    <xdr:col>5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Drop-down 3">
              <controlPr defaultSize="0" autoLine="0" autoPict="0">
                <anchor moveWithCells="1"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20</xdr:col>
                    <xdr:colOff>0</xdr:colOff>
                    <xdr:row>9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view="pageBreakPreview" topLeftCell="A37" zoomScale="65" zoomScaleNormal="100" zoomScaleSheetLayoutView="65" workbookViewId="0">
      <selection activeCell="K42" sqref="K42"/>
    </sheetView>
  </sheetViews>
  <sheetFormatPr defaultColWidth="8.85546875" defaultRowHeight="15" x14ac:dyDescent="0.2"/>
  <cols>
    <col min="1" max="1" width="9.85546875" style="36" customWidth="1"/>
    <col min="2" max="2" width="17.28515625" style="45" bestFit="1" customWidth="1"/>
    <col min="3" max="3" width="89.85546875" style="103" customWidth="1"/>
    <col min="4" max="4" width="6.7109375" style="27" customWidth="1"/>
    <col min="5" max="5" width="9.7109375" style="27" customWidth="1"/>
    <col min="6" max="6" width="14.140625" style="27" customWidth="1"/>
    <col min="7" max="7" width="14" style="46" customWidth="1"/>
    <col min="8" max="8" width="19.7109375" style="46" bestFit="1" customWidth="1"/>
    <col min="9" max="9" width="18.85546875" style="46" customWidth="1"/>
    <col min="10" max="10" width="10.42578125" style="46" bestFit="1" customWidth="1"/>
    <col min="11" max="11" width="16.42578125" style="46" bestFit="1" customWidth="1"/>
    <col min="12" max="12" width="10.42578125" style="116" customWidth="1"/>
    <col min="13" max="16384" width="8.85546875" style="27"/>
  </cols>
  <sheetData>
    <row r="1" spans="1:12" ht="80.099999999999994" customHeight="1" thickBot="1" x14ac:dyDescent="0.25">
      <c r="A1" s="35"/>
      <c r="B1" s="37"/>
      <c r="C1" s="100"/>
      <c r="D1" s="38"/>
      <c r="E1" s="38"/>
      <c r="F1" s="38"/>
      <c r="G1" s="38"/>
      <c r="H1" s="38"/>
      <c r="I1" s="38"/>
      <c r="J1" s="38"/>
      <c r="K1" s="38"/>
      <c r="L1" s="109"/>
    </row>
    <row r="2" spans="1:12" ht="18" x14ac:dyDescent="0.2">
      <c r="A2" s="54" t="s">
        <v>61</v>
      </c>
      <c r="B2" s="25"/>
      <c r="C2" s="101"/>
      <c r="D2" s="26"/>
      <c r="E2" s="32"/>
      <c r="F2" s="32"/>
      <c r="G2" s="32"/>
      <c r="H2" s="32"/>
      <c r="I2" s="32"/>
      <c r="J2" s="32"/>
      <c r="K2" s="32"/>
      <c r="L2" s="110"/>
    </row>
    <row r="3" spans="1:12" ht="18" x14ac:dyDescent="0.2">
      <c r="A3" s="190" t="s">
        <v>75</v>
      </c>
      <c r="B3" s="39"/>
      <c r="C3" s="102"/>
      <c r="D3" s="56"/>
      <c r="E3" s="57"/>
      <c r="F3" s="57"/>
      <c r="G3" s="57"/>
      <c r="H3" s="57"/>
      <c r="I3" s="57"/>
      <c r="J3" s="57"/>
      <c r="K3" s="57"/>
      <c r="L3" s="111"/>
    </row>
    <row r="4" spans="1:12" ht="5.0999999999999996" customHeight="1" x14ac:dyDescent="0.2">
      <c r="A4" s="191"/>
      <c r="B4" s="39"/>
      <c r="C4" s="102"/>
      <c r="D4" s="40"/>
      <c r="E4" s="40"/>
      <c r="F4" s="40"/>
      <c r="G4" s="41"/>
      <c r="H4" s="41"/>
      <c r="I4" s="41"/>
      <c r="J4" s="41"/>
      <c r="K4" s="41"/>
      <c r="L4" s="112"/>
    </row>
    <row r="5" spans="1:12" ht="15" customHeight="1" x14ac:dyDescent="0.2">
      <c r="A5" s="192" t="str">
        <f>'ANEXO 01-ORÇAMENTO'!A5:C5</f>
        <v>SOLICITANTE: SECRETARIA MUNICIPAL DE EDUCAÇÃO</v>
      </c>
      <c r="B5" s="39"/>
      <c r="C5" s="102"/>
      <c r="D5" s="40"/>
      <c r="E5" s="40"/>
      <c r="F5" s="40"/>
      <c r="G5" s="41"/>
      <c r="H5" s="41"/>
      <c r="I5" s="41"/>
      <c r="J5" s="41"/>
      <c r="K5" s="41"/>
      <c r="L5" s="112"/>
    </row>
    <row r="6" spans="1:12" ht="15" customHeight="1" x14ac:dyDescent="0.2">
      <c r="A6" s="484" t="str">
        <f>'ANEXO 01-ORÇAMENTO'!A6:H6</f>
        <v>OBJETO: E.M.E.F. SALGADO FILHO</v>
      </c>
      <c r="B6" s="485"/>
      <c r="C6" s="485"/>
      <c r="D6" s="485"/>
      <c r="E6" s="485"/>
      <c r="F6" s="485"/>
      <c r="G6" s="99"/>
      <c r="H6" s="99"/>
      <c r="I6" s="50"/>
      <c r="J6" s="50"/>
      <c r="K6" s="50"/>
      <c r="L6" s="113"/>
    </row>
    <row r="7" spans="1:12" ht="15" customHeight="1" x14ac:dyDescent="0.2">
      <c r="A7" s="53" t="str">
        <f>'ANEXO 01-ORÇAMENTO'!A7:H7</f>
        <v>LOCAL DA OBRA: Rua Mario Sicca, n° 341, Bairro Lindos Ares</v>
      </c>
      <c r="B7" s="42"/>
      <c r="C7" s="102"/>
      <c r="D7" s="40"/>
      <c r="E7" s="40"/>
      <c r="F7" s="40"/>
      <c r="G7" s="41"/>
      <c r="H7" s="41"/>
      <c r="I7" s="41"/>
      <c r="J7" s="41"/>
      <c r="K7" s="41"/>
      <c r="L7" s="112"/>
    </row>
    <row r="8" spans="1:12" ht="15" customHeight="1" thickBot="1" x14ac:dyDescent="0.25">
      <c r="A8" s="43" t="str">
        <f>'ANEXO 01-ORÇAMENTO'!A14:H14</f>
        <v>RRT/CAU  do responsável técnico GILBERTO PRADELLA-CAU-RS A14.344-8</v>
      </c>
      <c r="B8" s="42"/>
      <c r="C8" s="102"/>
      <c r="D8" s="40"/>
      <c r="E8" s="40"/>
      <c r="F8" s="40"/>
      <c r="G8" s="41"/>
      <c r="H8" s="41"/>
      <c r="I8" s="41"/>
      <c r="J8" s="41"/>
      <c r="K8" s="41"/>
      <c r="L8" s="112"/>
    </row>
    <row r="9" spans="1:12" s="48" customFormat="1" ht="39" thickBot="1" x14ac:dyDescent="0.25">
      <c r="A9" s="198" t="str">
        <f>'ANEXO 01-ORÇAMENTO'!A16</f>
        <v>ITEM</v>
      </c>
      <c r="B9" s="199" t="s">
        <v>48</v>
      </c>
      <c r="C9" s="200" t="str">
        <f>'ANEXO 01-ORÇAMENTO'!C16</f>
        <v>DESCRIMINAÇÃO</v>
      </c>
      <c r="D9" s="201" t="str">
        <f>'ANEXO 01-ORÇAMENTO'!D16</f>
        <v>UND.</v>
      </c>
      <c r="E9" s="202" t="str">
        <f>'ANEXO 01-ORÇAMENTO'!E16</f>
        <v>QUANT.</v>
      </c>
      <c r="F9" s="203" t="str">
        <f>'ANEXO 01-ORÇAMENTO'!F16</f>
        <v>CUSTO UNITÁRIO (S/ BDI)</v>
      </c>
      <c r="G9" s="203" t="str">
        <f>'ANEXO 01-ORÇAMENTO'!G16</f>
        <v>VALOR UNITÁRIO (C/ BDI)</v>
      </c>
      <c r="H9" s="204" t="str">
        <f>'ANEXO 01-ORÇAMENTO'!H16</f>
        <v>VALOR TOTAL (R$)</v>
      </c>
      <c r="I9" s="227" t="s">
        <v>81</v>
      </c>
      <c r="J9" s="204" t="s">
        <v>57</v>
      </c>
      <c r="K9" s="227" t="s">
        <v>59</v>
      </c>
      <c r="L9" s="205" t="s">
        <v>57</v>
      </c>
    </row>
    <row r="10" spans="1:12" s="49" customFormat="1" ht="30" customHeight="1" x14ac:dyDescent="0.2">
      <c r="A10" s="229">
        <f>'ANEXO 01-ORÇAMENTO'!A17</f>
        <v>1</v>
      </c>
      <c r="B10" s="193"/>
      <c r="C10" s="194" t="str">
        <f>'ANEXO 01-ORÇAMENTO'!C17</f>
        <v>FECHAMENTOS</v>
      </c>
      <c r="D10" s="195"/>
      <c r="E10" s="196"/>
      <c r="F10" s="197"/>
      <c r="G10" s="197"/>
      <c r="H10" s="224"/>
      <c r="I10" s="230"/>
      <c r="J10" s="231"/>
      <c r="K10" s="230"/>
      <c r="L10" s="326"/>
    </row>
    <row r="11" spans="1:12" s="49" customFormat="1" ht="30" customHeight="1" x14ac:dyDescent="0.2">
      <c r="A11" s="180" t="str">
        <f>'ANEXO 01-ORÇAMENTO'!A18</f>
        <v>1.1</v>
      </c>
      <c r="B11" s="154">
        <f>'ANEXO 01-ORÇAMENTO'!B18</f>
        <v>2416</v>
      </c>
      <c r="C11" s="154" t="str">
        <f>'ANEXO 01-ORÇAMENTO'!C18</f>
        <v xml:space="preserve"> DIVISORIA (N3) PAINEL/VIDRO/PAINEL MSO/COMEIA E=35MM -MONTANTE/RODAPE DUPLO ACO GALV PINTADO - COLOCADA</v>
      </c>
      <c r="D11" s="154" t="str">
        <f>'ANEXO 01-ORÇAMENTO'!D18</f>
        <v>M²</v>
      </c>
      <c r="E11" s="176">
        <f>'ANEXO 01-ORÇAMENTO'!E18</f>
        <v>13.88</v>
      </c>
      <c r="F11" s="177">
        <f>'ANEXO 01-ORÇAMENTO'!F18</f>
        <v>100.11</v>
      </c>
      <c r="G11" s="177">
        <f>'ANEXO 01-ORÇAMENTO'!G18</f>
        <v>126.78</v>
      </c>
      <c r="H11" s="226">
        <f>'ANEXO 01-ORÇAMENTO'!H18</f>
        <v>1759.71</v>
      </c>
      <c r="I11" s="233">
        <f>H11</f>
        <v>1759.71</v>
      </c>
      <c r="J11" s="234">
        <v>1</v>
      </c>
      <c r="K11" s="309">
        <f>I11</f>
        <v>1759.71</v>
      </c>
      <c r="L11" s="234">
        <v>1</v>
      </c>
    </row>
    <row r="12" spans="1:12" s="49" customFormat="1" ht="30" customHeight="1" x14ac:dyDescent="0.2">
      <c r="A12" s="232"/>
      <c r="B12" s="175"/>
      <c r="C12" s="268" t="str">
        <f>'ANEXO 01-ORÇAMENTO'!C19</f>
        <v>Total do Item (R$)</v>
      </c>
      <c r="D12" s="297"/>
      <c r="E12" s="298"/>
      <c r="F12" s="299"/>
      <c r="G12" s="299"/>
      <c r="H12" s="300">
        <f>'ANEXO 01-ORÇAMENTO'!H19</f>
        <v>1759.71</v>
      </c>
      <c r="I12" s="309">
        <f>H12</f>
        <v>1759.71</v>
      </c>
      <c r="J12" s="234">
        <v>1</v>
      </c>
      <c r="K12" s="309">
        <f>I12</f>
        <v>1759.71</v>
      </c>
      <c r="L12" s="234">
        <v>1</v>
      </c>
    </row>
    <row r="13" spans="1:12" s="49" customFormat="1" ht="30" customHeight="1" x14ac:dyDescent="0.2">
      <c r="A13" s="301">
        <f>'ANEXO 01-ORÇAMENTO'!A20</f>
        <v>2</v>
      </c>
      <c r="B13" s="302"/>
      <c r="C13" s="303" t="str">
        <f>'ANEXO 01-ORÇAMENTO'!C20</f>
        <v>REVESTIMENTOS</v>
      </c>
      <c r="D13" s="302"/>
      <c r="E13" s="304"/>
      <c r="F13" s="305"/>
      <c r="G13" s="305"/>
      <c r="H13" s="324"/>
      <c r="I13" s="306"/>
      <c r="J13" s="308"/>
      <c r="K13" s="306"/>
      <c r="L13" s="308"/>
    </row>
    <row r="14" spans="1:12" s="49" customFormat="1" ht="38.25" x14ac:dyDescent="0.2">
      <c r="A14" s="232" t="str">
        <f>'ANEXO 01-ORÇAMENTO'!A21</f>
        <v>2.1</v>
      </c>
      <c r="B14" s="175">
        <f>'ANEXO 01-ORÇAMENTO'!B21</f>
        <v>87273</v>
      </c>
      <c r="C14" s="225" t="str">
        <f>'ANEXO 01-ORÇAMENTO'!C21</f>
        <v>REVESTIMENTO CERÂMICO PARA PAREDES INTERNAS COM PLACAS TIPO ESMALTADA EXTRA DE DIMENSÕES 33X45 CM APLICADAS EM AMBIENTES DE ÁREA MAIOR QUE 5M² NA ALTURA INTEIRA DAS PAREDES. AF_06/2014</v>
      </c>
      <c r="D14" s="154" t="str">
        <f>'ANEXO 01-ORÇAMENTO'!D21</f>
        <v>M²</v>
      </c>
      <c r="E14" s="176">
        <f>'ANEXO 01-ORÇAMENTO'!E21</f>
        <v>50.75</v>
      </c>
      <c r="F14" s="177">
        <f>'ANEXO 01-ORÇAMENTO'!F21</f>
        <v>52.41</v>
      </c>
      <c r="G14" s="177">
        <f>'ANEXO 01-ORÇAMENTO'!G21</f>
        <v>66.37</v>
      </c>
      <c r="H14" s="226">
        <f>'ANEXO 01-ORÇAMENTO'!H21</f>
        <v>3368.28</v>
      </c>
      <c r="I14" s="233">
        <f>H14</f>
        <v>3368.28</v>
      </c>
      <c r="J14" s="234">
        <v>1</v>
      </c>
      <c r="K14" s="233">
        <f>I14</f>
        <v>3368.28</v>
      </c>
      <c r="L14" s="234">
        <v>1</v>
      </c>
    </row>
    <row r="15" spans="1:12" s="49" customFormat="1" ht="30" customHeight="1" x14ac:dyDescent="0.2">
      <c r="A15" s="232"/>
      <c r="B15" s="175"/>
      <c r="C15" s="268" t="str">
        <f>'ANEXO 01-ORÇAMENTO'!C22</f>
        <v>Total do Item (R$)</v>
      </c>
      <c r="D15" s="154"/>
      <c r="E15" s="176"/>
      <c r="F15" s="177"/>
      <c r="G15" s="177"/>
      <c r="H15" s="300">
        <f>'ANEXO 01-ORÇAMENTO'!H22</f>
        <v>3368.28</v>
      </c>
      <c r="I15" s="235">
        <f>H15</f>
        <v>3368.28</v>
      </c>
      <c r="J15" s="234">
        <v>1</v>
      </c>
      <c r="K15" s="235">
        <f>I15</f>
        <v>3368.28</v>
      </c>
      <c r="L15" s="234">
        <v>1</v>
      </c>
    </row>
    <row r="16" spans="1:12" s="49" customFormat="1" ht="30" customHeight="1" x14ac:dyDescent="0.2">
      <c r="A16" s="301">
        <f>'ANEXO 01-ORÇAMENTO'!A23</f>
        <v>3</v>
      </c>
      <c r="B16" s="310"/>
      <c r="C16" s="303" t="str">
        <f>'ANEXO 01-ORÇAMENTO'!C23</f>
        <v>ESQUADRIAS</v>
      </c>
      <c r="D16" s="310"/>
      <c r="E16" s="311"/>
      <c r="F16" s="312"/>
      <c r="G16" s="312"/>
      <c r="H16" s="324"/>
      <c r="I16" s="306"/>
      <c r="J16" s="313"/>
      <c r="K16" s="306"/>
      <c r="L16" s="313"/>
    </row>
    <row r="17" spans="1:12" s="47" customFormat="1" ht="30" customHeight="1" x14ac:dyDescent="0.2">
      <c r="A17" s="301" t="str">
        <f>'ANEXO 01-ORÇAMENTO'!A24</f>
        <v>3.1</v>
      </c>
      <c r="B17" s="310"/>
      <c r="C17" s="303" t="str">
        <f>'ANEXO 01-ORÇAMENTO'!C24</f>
        <v>JANELA</v>
      </c>
      <c r="D17" s="310"/>
      <c r="E17" s="311"/>
      <c r="F17" s="312"/>
      <c r="G17" s="312"/>
      <c r="H17" s="324"/>
      <c r="I17" s="306"/>
      <c r="J17" s="313"/>
      <c r="K17" s="306"/>
      <c r="L17" s="313"/>
    </row>
    <row r="18" spans="1:12" s="47" customFormat="1" ht="30" customHeight="1" x14ac:dyDescent="0.2">
      <c r="A18" s="334" t="str">
        <f>'ANEXO 01-ORÇAMENTO'!A25</f>
        <v>3.1.1</v>
      </c>
      <c r="B18" s="244">
        <f>'ANEXO 01-ORÇAMENTO'!B25</f>
        <v>94559</v>
      </c>
      <c r="C18" s="245" t="str">
        <f>'ANEXO 01-ORÇAMENTO'!C25</f>
        <v>JANELA DE AÇO BASCULANTE, FIXAÇÃO COM ARGAMASSA, SEM VIDROS, PADRONIZA DA. AF_07/2016</v>
      </c>
      <c r="D18" s="245" t="str">
        <f>'ANEXO 01-ORÇAMENTO'!D25</f>
        <v>M²</v>
      </c>
      <c r="E18" s="247">
        <f>'ANEXO 01-ORÇAMENTO'!E25</f>
        <v>2.88</v>
      </c>
      <c r="F18" s="248">
        <f>'ANEXO 01-ORÇAMENTO'!F25</f>
        <v>534.19000000000005</v>
      </c>
      <c r="G18" s="248">
        <f>'ANEXO 01-ORÇAMENTO'!G25</f>
        <v>676.5</v>
      </c>
      <c r="H18" s="249">
        <f>'ANEXO 01-ORÇAMENTO'!H25</f>
        <v>1948.32</v>
      </c>
      <c r="I18" s="233">
        <f>H18</f>
        <v>1948.32</v>
      </c>
      <c r="J18" s="234">
        <v>1</v>
      </c>
      <c r="K18" s="250">
        <f>H18</f>
        <v>1948.32</v>
      </c>
      <c r="L18" s="234">
        <v>1</v>
      </c>
    </row>
    <row r="19" spans="1:12" s="47" customFormat="1" ht="30" customHeight="1" x14ac:dyDescent="0.2">
      <c r="A19" s="334" t="str">
        <f>'ANEXO 01-ORÇAMENTO'!A26</f>
        <v>3.1.2</v>
      </c>
      <c r="B19" s="244" t="str">
        <f>'ANEXO 01-ORÇAMENTO'!B26</f>
        <v>73924/001</v>
      </c>
      <c r="C19" s="245" t="str">
        <f>'ANEXO 01-ORÇAMENTO'!C26</f>
        <v>PINTURA ESMALTE ALTO BRILHO, DUAS DEMAOS, SOBRE SUPERFICIE METALICA</v>
      </c>
      <c r="D19" s="245" t="str">
        <f>'ANEXO 01-ORÇAMENTO'!D26</f>
        <v>M²</v>
      </c>
      <c r="E19" s="247">
        <f>'ANEXO 01-ORÇAMENTO'!E26</f>
        <v>2.88</v>
      </c>
      <c r="F19" s="248">
        <f>'ANEXO 01-ORÇAMENTO'!F26</f>
        <v>23.76</v>
      </c>
      <c r="G19" s="248">
        <f>'ANEXO 01-ORÇAMENTO'!G26</f>
        <v>30.09</v>
      </c>
      <c r="H19" s="249">
        <f>'ANEXO 01-ORÇAMENTO'!H26</f>
        <v>86.66</v>
      </c>
      <c r="I19" s="233">
        <f>H19</f>
        <v>86.66</v>
      </c>
      <c r="J19" s="234">
        <v>1</v>
      </c>
      <c r="K19" s="250">
        <f>H19</f>
        <v>86.66</v>
      </c>
      <c r="L19" s="234">
        <v>1</v>
      </c>
    </row>
    <row r="20" spans="1:12" s="47" customFormat="1" ht="30" customHeight="1" x14ac:dyDescent="0.2">
      <c r="A20" s="334" t="str">
        <f>'ANEXO 01-ORÇAMENTO'!A27</f>
        <v>3.1.3</v>
      </c>
      <c r="B20" s="244">
        <f>'ANEXO 01-ORÇAMENTO'!B27</f>
        <v>72116</v>
      </c>
      <c r="C20" s="245" t="str">
        <f>'ANEXO 01-ORÇAMENTO'!C27</f>
        <v>VIDRO LISO COMUM TRANSPARENTE, ESPESSURA 3MM</v>
      </c>
      <c r="D20" s="245" t="str">
        <f>'ANEXO 01-ORÇAMENTO'!D27</f>
        <v>M²</v>
      </c>
      <c r="E20" s="247">
        <f>'ANEXO 01-ORÇAMENTO'!E27</f>
        <v>2.88</v>
      </c>
      <c r="F20" s="248">
        <f>'ANEXO 01-ORÇAMENTO'!F27</f>
        <v>91.42</v>
      </c>
      <c r="G20" s="248">
        <f>'ANEXO 01-ORÇAMENTO'!G27</f>
        <v>115.77</v>
      </c>
      <c r="H20" s="249">
        <f>'ANEXO 01-ORÇAMENTO'!H27</f>
        <v>333.42</v>
      </c>
      <c r="I20" s="233">
        <f>H20</f>
        <v>333.42</v>
      </c>
      <c r="J20" s="234">
        <v>1</v>
      </c>
      <c r="K20" s="250">
        <f>H20</f>
        <v>333.42</v>
      </c>
      <c r="L20" s="234">
        <v>1</v>
      </c>
    </row>
    <row r="21" spans="1:12" s="47" customFormat="1" ht="30" customHeight="1" x14ac:dyDescent="0.2">
      <c r="A21" s="301" t="str">
        <f>'ANEXO 01-ORÇAMENTO'!A28</f>
        <v>3.2</v>
      </c>
      <c r="B21" s="310"/>
      <c r="C21" s="303" t="str">
        <f>'ANEXO 01-ORÇAMENTO'!C28</f>
        <v>PORTA</v>
      </c>
      <c r="D21" s="310"/>
      <c r="E21" s="311"/>
      <c r="F21" s="312"/>
      <c r="G21" s="312"/>
      <c r="H21" s="324"/>
      <c r="I21" s="306"/>
      <c r="J21" s="313"/>
      <c r="K21" s="306"/>
      <c r="L21" s="313"/>
    </row>
    <row r="22" spans="1:12" s="47" customFormat="1" ht="25.5" x14ac:dyDescent="0.2">
      <c r="A22" s="243" t="str">
        <f>'ANEXO 01-ORÇAMENTO'!A29</f>
        <v>3.2.1</v>
      </c>
      <c r="B22" s="244">
        <f>'ANEXO 01-ORÇAMENTO'!B29</f>
        <v>39504</v>
      </c>
      <c r="C22" s="245" t="str">
        <f>'ANEXO 01-ORÇAMENTO'!C29</f>
        <v xml:space="preserve"> PORTA DE MADEIRA, FOLHA PESADA (NBR 15930) DE 80 X 210 CM, E = 35 MM, NUCLEO SOLIDO, CAPA LISA EM HDF, ACABAMENTO EM PRIMER PARA PINTURA</v>
      </c>
      <c r="D22" s="246" t="str">
        <f>'ANEXO 01-ORÇAMENTO'!D29</f>
        <v>UM</v>
      </c>
      <c r="E22" s="247">
        <f>'ANEXO 01-ORÇAMENTO'!E29</f>
        <v>8</v>
      </c>
      <c r="F22" s="248">
        <f>'ANEXO 01-ORÇAMENTO'!F29</f>
        <v>232.42</v>
      </c>
      <c r="G22" s="248">
        <f>'ANEXO 01-ORÇAMENTO'!G29</f>
        <v>294.33999999999997</v>
      </c>
      <c r="H22" s="249">
        <f>'ANEXO 01-ORÇAMENTO'!H29</f>
        <v>2354.7199999999998</v>
      </c>
      <c r="I22" s="233">
        <f t="shared" ref="I22:I26" si="0">H22</f>
        <v>2354.7199999999998</v>
      </c>
      <c r="J22" s="234">
        <v>1</v>
      </c>
      <c r="K22" s="250">
        <f t="shared" ref="K22:K26" si="1">I22</f>
        <v>2354.7199999999998</v>
      </c>
      <c r="L22" s="234">
        <v>1</v>
      </c>
    </row>
    <row r="23" spans="1:12" s="47" customFormat="1" ht="38.25" x14ac:dyDescent="0.2">
      <c r="A23" s="243" t="str">
        <f>'ANEXO 01-ORÇAMENTO'!A30</f>
        <v>3.2.2</v>
      </c>
      <c r="B23" s="244">
        <f>'ANEXO 01-ORÇAMENTO'!B30</f>
        <v>38151</v>
      </c>
      <c r="C23" s="245" t="str">
        <f>'ANEXO 01-ORÇAMENTO'!C30</f>
        <v>FECHADURA DE EMBUTIR PARA PORTA EXTERNA, MAQUINA 40 MM, COM CILINDRO, MACANETA ALAVANCA E ROSETA REDONDA EM METAL CROMADO - NIVEL DE SEGURANCA MEDIO - COMPLETA</v>
      </c>
      <c r="D23" s="246" t="str">
        <f>'ANEXO 01-ORÇAMENTO'!D30</f>
        <v>CJ</v>
      </c>
      <c r="E23" s="247">
        <f>'ANEXO 01-ORÇAMENTO'!E30</f>
        <v>8</v>
      </c>
      <c r="F23" s="248">
        <f>'ANEXO 01-ORÇAMENTO'!F30</f>
        <v>50.98</v>
      </c>
      <c r="G23" s="248">
        <f>'ANEXO 01-ORÇAMENTO'!G30</f>
        <v>64.56</v>
      </c>
      <c r="H23" s="254">
        <f>'ANEXO 01-ORÇAMENTO'!H30</f>
        <v>516.48</v>
      </c>
      <c r="I23" s="233">
        <f t="shared" si="0"/>
        <v>516.48</v>
      </c>
      <c r="J23" s="234">
        <v>1</v>
      </c>
      <c r="K23" s="250">
        <f t="shared" si="1"/>
        <v>516.48</v>
      </c>
      <c r="L23" s="234">
        <v>1</v>
      </c>
    </row>
    <row r="24" spans="1:12" s="47" customFormat="1" ht="30" customHeight="1" x14ac:dyDescent="0.2">
      <c r="A24" s="314" t="str">
        <f>'ANEXO 01-ORÇAMENTO'!A31</f>
        <v>3.2.3</v>
      </c>
      <c r="B24" s="244">
        <f>'ANEXO 01-ORÇAMENTO'!B31</f>
        <v>2418</v>
      </c>
      <c r="C24" s="245" t="str">
        <f>'ANEXO 01-ORÇAMENTO'!C31</f>
        <v>DOBRADICA EM ACO/FERRO, 3" X 2 1/2", E= 1,2 A 1,8 MM, SEM ANEL, CROMADO OU ZINCADO, TAMPA BOLA, COM PARAFUSOS</v>
      </c>
      <c r="D24" s="246" t="str">
        <f>'ANEXO 01-ORÇAMENTO'!D31</f>
        <v>UM</v>
      </c>
      <c r="E24" s="247">
        <f>'ANEXO 01-ORÇAMENTO'!E31</f>
        <v>24</v>
      </c>
      <c r="F24" s="248">
        <f>'ANEXO 01-ORÇAMENTO'!F31</f>
        <v>18.059999999999999</v>
      </c>
      <c r="G24" s="248">
        <f>'ANEXO 01-ORÇAMENTO'!G31</f>
        <v>22.87</v>
      </c>
      <c r="H24" s="249">
        <f>'ANEXO 01-ORÇAMENTO'!H31</f>
        <v>548.88</v>
      </c>
      <c r="I24" s="233">
        <f t="shared" si="0"/>
        <v>548.88</v>
      </c>
      <c r="J24" s="234">
        <v>1</v>
      </c>
      <c r="K24" s="250">
        <f t="shared" si="1"/>
        <v>548.88</v>
      </c>
      <c r="L24" s="234">
        <v>1</v>
      </c>
    </row>
    <row r="25" spans="1:12" s="47" customFormat="1" ht="30" customHeight="1" x14ac:dyDescent="0.2">
      <c r="A25" s="243" t="str">
        <f>'ANEXO 01-ORÇAMENTO'!A32</f>
        <v>3.2.4</v>
      </c>
      <c r="B25" s="244" t="str">
        <f>'ANEXO 01-ORÇAMENTO'!B32</f>
        <v>74065/003</v>
      </c>
      <c r="C25" s="245" t="str">
        <f>'ANEXO 01-ORÇAMENTO'!C32</f>
        <v>PINTURA ESMALTE BRILHANTE PARA MADEIRA, DUAS DEMAOS, SOBRE FUNDO NIVELADOR BRANCO</v>
      </c>
      <c r="D25" s="246" t="str">
        <f>'ANEXO 01-ORÇAMENTO'!D32</f>
        <v>M²</v>
      </c>
      <c r="E25" s="247">
        <f>'ANEXO 01-ORÇAMENTO'!E32</f>
        <v>26.88</v>
      </c>
      <c r="F25" s="248">
        <f>'ANEXO 01-ORÇAMENTO'!F32</f>
        <v>22.23</v>
      </c>
      <c r="G25" s="248">
        <f>'ANEXO 01-ORÇAMENTO'!G32</f>
        <v>28.15</v>
      </c>
      <c r="H25" s="249">
        <f>'ANEXO 01-ORÇAMENTO'!H32</f>
        <v>756.67</v>
      </c>
      <c r="I25" s="233">
        <f t="shared" si="0"/>
        <v>756.67</v>
      </c>
      <c r="J25" s="234">
        <v>1</v>
      </c>
      <c r="K25" s="250">
        <f t="shared" si="1"/>
        <v>756.67</v>
      </c>
      <c r="L25" s="234">
        <v>1</v>
      </c>
    </row>
    <row r="26" spans="1:12" s="47" customFormat="1" ht="30" customHeight="1" x14ac:dyDescent="0.2">
      <c r="A26" s="316"/>
      <c r="B26" s="315"/>
      <c r="C26" s="265" t="str">
        <f>'ANEXO 01-ORÇAMENTO'!C33</f>
        <v>Total do Item (R$)</v>
      </c>
      <c r="D26" s="246"/>
      <c r="E26" s="247"/>
      <c r="F26" s="248"/>
      <c r="G26" s="248"/>
      <c r="H26" s="317">
        <f>'ANEXO 01-ORÇAMENTO'!H33</f>
        <v>6545.15</v>
      </c>
      <c r="I26" s="309">
        <f t="shared" si="0"/>
        <v>6545.15</v>
      </c>
      <c r="J26" s="234">
        <v>1</v>
      </c>
      <c r="K26" s="252">
        <f t="shared" si="1"/>
        <v>6545.15</v>
      </c>
      <c r="L26" s="234">
        <v>1</v>
      </c>
    </row>
    <row r="27" spans="1:12" s="47" customFormat="1" ht="30" customHeight="1" x14ac:dyDescent="0.2">
      <c r="A27" s="253">
        <f>'ANEXO 01-ORÇAMENTO'!A34</f>
        <v>4</v>
      </c>
      <c r="B27" s="236"/>
      <c r="C27" s="237" t="str">
        <f>'ANEXO 01-ORÇAMENTO'!C34</f>
        <v>PISO</v>
      </c>
      <c r="D27" s="318"/>
      <c r="E27" s="238"/>
      <c r="F27" s="239"/>
      <c r="G27" s="239"/>
      <c r="H27" s="240"/>
      <c r="I27" s="307"/>
      <c r="J27" s="325"/>
      <c r="K27" s="319"/>
      <c r="L27" s="308"/>
    </row>
    <row r="28" spans="1:12" s="47" customFormat="1" ht="25.5" x14ac:dyDescent="0.2">
      <c r="A28" s="243" t="str">
        <f>'ANEXO 01-ORÇAMENTO'!A35</f>
        <v>4.1</v>
      </c>
      <c r="B28" s="244">
        <f>'ANEXO 01-ORÇAMENTO'!B35</f>
        <v>87248</v>
      </c>
      <c r="C28" s="245" t="str">
        <f>'ANEXO 01-ORÇAMENTO'!C35</f>
        <v>REVESTIMENTO CERÂMICO PARA PISO COM PLACAS TIPO ESMALTADA EXTRA DE DIMENSÕES 35X35 CM APLICADA EM AMBIENTES DE ÁREA MAIOR QUE 10 M2. AF_06/2014</v>
      </c>
      <c r="D28" s="246" t="str">
        <f>'ANEXO 01-ORÇAMENTO'!D35</f>
        <v>M²</v>
      </c>
      <c r="E28" s="247">
        <f>'ANEXO 01-ORÇAMENTO'!E35</f>
        <v>236.42</v>
      </c>
      <c r="F28" s="248">
        <f>'ANEXO 01-ORÇAMENTO'!F35</f>
        <v>27.09</v>
      </c>
      <c r="G28" s="248">
        <f>'ANEXO 01-ORÇAMENTO'!G35</f>
        <v>34.31</v>
      </c>
      <c r="H28" s="249">
        <f>'ANEXO 01-ORÇAMENTO'!H35</f>
        <v>8111.57</v>
      </c>
      <c r="I28" s="233">
        <f>H28</f>
        <v>8111.57</v>
      </c>
      <c r="J28" s="234">
        <v>1</v>
      </c>
      <c r="K28" s="250">
        <f>I28</f>
        <v>8111.57</v>
      </c>
      <c r="L28" s="234">
        <v>1</v>
      </c>
    </row>
    <row r="29" spans="1:12" s="47" customFormat="1" ht="30" customHeight="1" x14ac:dyDescent="0.2">
      <c r="A29" s="243" t="str">
        <f>'ANEXO 01-ORÇAMENTO'!A36</f>
        <v>4.2</v>
      </c>
      <c r="B29" s="244">
        <f>'ANEXO 01-ORÇAMENTO'!B36</f>
        <v>84186</v>
      </c>
      <c r="C29" s="245" t="str">
        <f>'ANEXO 01-ORÇAMENTO'!C36</f>
        <v>PISO DE BORRACHA CANELADA, ESPESSURA 3,5MM, FIXADO COM COLA</v>
      </c>
      <c r="D29" s="246" t="str">
        <f>'ANEXO 01-ORÇAMENTO'!D36</f>
        <v>M²</v>
      </c>
      <c r="E29" s="247">
        <f>'ANEXO 01-ORÇAMENTO'!E36</f>
        <v>35.35</v>
      </c>
      <c r="F29" s="248">
        <f>'ANEXO 01-ORÇAMENTO'!F36</f>
        <v>61.44</v>
      </c>
      <c r="G29" s="248">
        <f>'ANEXO 01-ORÇAMENTO'!G36</f>
        <v>77.81</v>
      </c>
      <c r="H29" s="249">
        <f>'ANEXO 01-ORÇAMENTO'!H36</f>
        <v>2750.58</v>
      </c>
      <c r="I29" s="233">
        <f>H29</f>
        <v>2750.58</v>
      </c>
      <c r="J29" s="234">
        <v>1</v>
      </c>
      <c r="K29" s="250">
        <f>I29</f>
        <v>2750.58</v>
      </c>
      <c r="L29" s="234">
        <v>1</v>
      </c>
    </row>
    <row r="30" spans="1:12" s="47" customFormat="1" ht="30" customHeight="1" x14ac:dyDescent="0.2">
      <c r="A30" s="243" t="str">
        <f>'ANEXO 01-ORÇAMENTO'!A37</f>
        <v>4.3</v>
      </c>
      <c r="B30" s="244">
        <f>'ANEXO 01-ORÇAMENTO'!B37</f>
        <v>87298</v>
      </c>
      <c r="C30" s="245" t="str">
        <f>'ANEXO 01-ORÇAMENTO'!C37</f>
        <v>ARGAMASSA TRAÇO 1:3 (CIMENTO E AREIA MÉDIA) PARA CONTRAPISO, PREPARO MECÂNICO COM BETONEIRA 400 L. AF_06/2014</v>
      </c>
      <c r="D30" s="246" t="str">
        <f>'ANEXO 01-ORÇAMENTO'!D37</f>
        <v>M³</v>
      </c>
      <c r="E30" s="247">
        <f>'ANEXO 01-ORÇAMENTO'!E37</f>
        <v>2</v>
      </c>
      <c r="F30" s="248">
        <f>'ANEXO 01-ORÇAMENTO'!F37</f>
        <v>497.37</v>
      </c>
      <c r="G30" s="248">
        <f>'ANEXO 01-ORÇAMENTO'!G37</f>
        <v>629.87</v>
      </c>
      <c r="H30" s="254">
        <f>'ANEXO 01-ORÇAMENTO'!H37</f>
        <v>1259.74</v>
      </c>
      <c r="I30" s="233">
        <f>H30</f>
        <v>1259.74</v>
      </c>
      <c r="J30" s="234">
        <v>1</v>
      </c>
      <c r="K30" s="250">
        <f>I30</f>
        <v>1259.74</v>
      </c>
      <c r="L30" s="234">
        <v>1</v>
      </c>
    </row>
    <row r="31" spans="1:12" s="47" customFormat="1" ht="30" customHeight="1" x14ac:dyDescent="0.2">
      <c r="A31" s="243"/>
      <c r="B31" s="244"/>
      <c r="C31" s="265" t="str">
        <f>'ANEXO 01-ORÇAMENTO'!C38</f>
        <v>Total do Item (R$)</v>
      </c>
      <c r="D31" s="266"/>
      <c r="E31" s="267"/>
      <c r="F31" s="264"/>
      <c r="G31" s="264"/>
      <c r="H31" s="251">
        <f>'ANEXO 01-ORÇAMENTO'!H38</f>
        <v>12121.89</v>
      </c>
      <c r="I31" s="309">
        <f>H31</f>
        <v>12121.89</v>
      </c>
      <c r="J31" s="234">
        <v>1</v>
      </c>
      <c r="K31" s="252">
        <f>I31</f>
        <v>12121.89</v>
      </c>
      <c r="L31" s="234">
        <v>1</v>
      </c>
    </row>
    <row r="32" spans="1:12" s="47" customFormat="1" ht="30" customHeight="1" x14ac:dyDescent="0.2">
      <c r="A32" s="253">
        <f>'ANEXO 01-ORÇAMENTO'!A39</f>
        <v>5</v>
      </c>
      <c r="B32" s="236"/>
      <c r="C32" s="255" t="str">
        <f>'ANEXO 01-ORÇAMENTO'!C39</f>
        <v>PORTÃO</v>
      </c>
      <c r="D32" s="236"/>
      <c r="E32" s="255"/>
      <c r="F32" s="239"/>
      <c r="G32" s="239"/>
      <c r="H32" s="240"/>
      <c r="I32" s="307"/>
      <c r="J32" s="242"/>
      <c r="K32" s="241"/>
      <c r="L32" s="308"/>
    </row>
    <row r="33" spans="1:12" s="47" customFormat="1" ht="30" customHeight="1" x14ac:dyDescent="0.2">
      <c r="A33" s="243" t="str">
        <f>'ANEXO 01-ORÇAMENTO'!A40</f>
        <v>5.1</v>
      </c>
      <c r="B33" s="244">
        <f>'ANEXO 01-ORÇAMENTO'!B40</f>
        <v>85189</v>
      </c>
      <c r="C33" s="256" t="str">
        <f>'ANEXO 01-ORÇAMENTO'!C40</f>
        <v>PORTAO EM TUBO DE ACO GALVANIZADO DIN 2440/NBR 5580, PAINEL UNICO, DIMENSOES 2,0X2,1M, INCLUSIVE CADEADO (de correr)</v>
      </c>
      <c r="D33" s="244" t="str">
        <f>'ANEXO 01-ORÇAMENTO'!D40</f>
        <v>UM</v>
      </c>
      <c r="E33" s="244">
        <f>'ANEXO 01-ORÇAMENTO'!E40</f>
        <v>1</v>
      </c>
      <c r="F33" s="248">
        <f>'ANEXO 01-ORÇAMENTO'!F40</f>
        <v>1304.8800000000001</v>
      </c>
      <c r="G33" s="248">
        <f>'ANEXO 01-ORÇAMENTO'!G40</f>
        <v>1652.5</v>
      </c>
      <c r="H33" s="249">
        <f>'ANEXO 01-ORÇAMENTO'!H40</f>
        <v>1652.5</v>
      </c>
      <c r="I33" s="233">
        <f>H33</f>
        <v>1652.5</v>
      </c>
      <c r="J33" s="234">
        <v>1</v>
      </c>
      <c r="K33" s="250">
        <f>I33</f>
        <v>1652.5</v>
      </c>
      <c r="L33" s="234">
        <v>1</v>
      </c>
    </row>
    <row r="34" spans="1:12" s="47" customFormat="1" ht="30" customHeight="1" x14ac:dyDescent="0.2">
      <c r="A34" s="243" t="str">
        <f>'ANEXO 01-ORÇAMENTO'!A41</f>
        <v>5.2</v>
      </c>
      <c r="B34" s="244" t="str">
        <f>'ANEXO 01-ORÇAMENTO'!B41</f>
        <v>73924/001</v>
      </c>
      <c r="C34" s="256" t="str">
        <f>'ANEXO 01-ORÇAMENTO'!C41</f>
        <v>PINTURA ESMALTE ALTO BRILHO, DUAS DEMAOS, SOBRE SUPERFICIE METALICA</v>
      </c>
      <c r="D34" s="244" t="str">
        <f>'ANEXO 01-ORÇAMENTO'!D41</f>
        <v>M²</v>
      </c>
      <c r="E34" s="244">
        <f>'ANEXO 01-ORÇAMENTO'!E41</f>
        <v>4.2</v>
      </c>
      <c r="F34" s="248">
        <f>'ANEXO 01-ORÇAMENTO'!F41</f>
        <v>23.76</v>
      </c>
      <c r="G34" s="248">
        <f>'ANEXO 01-ORÇAMENTO'!G41</f>
        <v>30.09</v>
      </c>
      <c r="H34" s="249">
        <f>'ANEXO 01-ORÇAMENTO'!H41</f>
        <v>126.38</v>
      </c>
      <c r="I34" s="233">
        <f>H34</f>
        <v>126.38</v>
      </c>
      <c r="J34" s="234">
        <v>1</v>
      </c>
      <c r="K34" s="250">
        <f>I34</f>
        <v>126.38</v>
      </c>
      <c r="L34" s="234">
        <v>1</v>
      </c>
    </row>
    <row r="35" spans="1:12" s="47" customFormat="1" ht="30" customHeight="1" x14ac:dyDescent="0.2">
      <c r="A35" s="243"/>
      <c r="B35" s="244"/>
      <c r="C35" s="263" t="str">
        <f>'ANEXO 01-ORÇAMENTO'!C42</f>
        <v>Total do Item (R$)</v>
      </c>
      <c r="D35" s="244"/>
      <c r="E35" s="244"/>
      <c r="F35" s="248"/>
      <c r="G35" s="248"/>
      <c r="H35" s="317">
        <f>'ANEXO 01-ORÇAMENTO'!H42</f>
        <v>1778.88</v>
      </c>
      <c r="I35" s="309">
        <f>H35</f>
        <v>1778.88</v>
      </c>
      <c r="J35" s="328">
        <v>1</v>
      </c>
      <c r="K35" s="252">
        <f>I35</f>
        <v>1778.88</v>
      </c>
      <c r="L35" s="234">
        <v>1</v>
      </c>
    </row>
    <row r="36" spans="1:12" s="47" customFormat="1" ht="30" customHeight="1" x14ac:dyDescent="0.2">
      <c r="A36" s="253">
        <f>'ANEXO 01-ORÇAMENTO'!$A$43</f>
        <v>6</v>
      </c>
      <c r="B36" s="236"/>
      <c r="C36" s="255" t="str">
        <f>'ANEXO 01-ORÇAMENTO'!$C$43</f>
        <v>RAMPA E ESCADA</v>
      </c>
      <c r="D36" s="236"/>
      <c r="E36" s="255"/>
      <c r="F36" s="239"/>
      <c r="G36" s="239"/>
      <c r="H36" s="240"/>
      <c r="I36" s="307"/>
      <c r="J36" s="335"/>
      <c r="K36" s="241"/>
      <c r="L36" s="308"/>
    </row>
    <row r="37" spans="1:12" s="47" customFormat="1" ht="30" customHeight="1" x14ac:dyDescent="0.2">
      <c r="A37" s="243" t="str">
        <f>'ANEXO 01-ORÇAMENTO'!A44</f>
        <v>6.1</v>
      </c>
      <c r="B37" s="244" t="str">
        <f>'ANEXO 01-ORÇAMENTO'!B44</f>
        <v>73844/001</v>
      </c>
      <c r="C37" s="256" t="str">
        <f>'ANEXO 01-ORÇAMENTO'!C44</f>
        <v>MURO DE ARRIMO DE ALVENARIA DE PEDRA ARGAMASSADA</v>
      </c>
      <c r="D37" s="244" t="str">
        <f>'ANEXO 01-ORÇAMENTO'!D44</f>
        <v>M³</v>
      </c>
      <c r="E37" s="244">
        <f>'ANEXO 01-ORÇAMENTO'!E44</f>
        <v>1.0900000000000001</v>
      </c>
      <c r="F37" s="248">
        <f>'ANEXO 01-ORÇAMENTO'!F44</f>
        <v>479.96</v>
      </c>
      <c r="G37" s="248">
        <f>'ANEXO 01-ORÇAMENTO'!G44</f>
        <v>607.82000000000005</v>
      </c>
      <c r="H37" s="249">
        <f>'ANEXO 01-ORÇAMENTO'!H44</f>
        <v>662.52</v>
      </c>
      <c r="I37" s="233">
        <f>H37</f>
        <v>662.52</v>
      </c>
      <c r="J37" s="234">
        <v>1</v>
      </c>
      <c r="K37" s="250">
        <f>I37</f>
        <v>662.52</v>
      </c>
      <c r="L37" s="234">
        <v>1</v>
      </c>
    </row>
    <row r="38" spans="1:12" s="47" customFormat="1" ht="30" customHeight="1" x14ac:dyDescent="0.2">
      <c r="A38" s="243" t="str">
        <f>'ANEXO 01-ORÇAMENTO'!A45</f>
        <v>6.2</v>
      </c>
      <c r="B38" s="244">
        <f>'ANEXO 01-ORÇAMENTO'!B45</f>
        <v>96522</v>
      </c>
      <c r="C38" s="256" t="str">
        <f>'ANEXO 01-ORÇAMENTO'!C45</f>
        <v>ESCAVAÇÃO MANUAL PARA BLOCO DE COROAMENTO OU SAPATA, SEM PREVISÃO DE FÔRMA. AF_06/2017</v>
      </c>
      <c r="D38" s="244" t="str">
        <f>'ANEXO 01-ORÇAMENTO'!D45</f>
        <v>M³</v>
      </c>
      <c r="E38" s="244">
        <f>'ANEXO 01-ORÇAMENTO'!E45</f>
        <v>1.71</v>
      </c>
      <c r="F38" s="248">
        <f>'ANEXO 01-ORÇAMENTO'!F45</f>
        <v>109.15</v>
      </c>
      <c r="G38" s="248">
        <f>'ANEXO 01-ORÇAMENTO'!G45</f>
        <v>138.22999999999999</v>
      </c>
      <c r="H38" s="249">
        <f>'ANEXO 01-ORÇAMENTO'!H45</f>
        <v>236.37</v>
      </c>
      <c r="I38" s="233">
        <f t="shared" ref="I38:I44" si="2">H38</f>
        <v>236.37</v>
      </c>
      <c r="J38" s="234">
        <v>1</v>
      </c>
      <c r="K38" s="250">
        <f t="shared" ref="K38:K44" si="3">I38</f>
        <v>236.37</v>
      </c>
      <c r="L38" s="234">
        <v>1</v>
      </c>
    </row>
    <row r="39" spans="1:12" s="47" customFormat="1" ht="30" customHeight="1" x14ac:dyDescent="0.2">
      <c r="A39" s="243" t="str">
        <f>'ANEXO 01-ORÇAMENTO'!A46</f>
        <v>6.3</v>
      </c>
      <c r="B39" s="244">
        <f>'ANEXO 01-ORÇAMENTO'!B46</f>
        <v>96995</v>
      </c>
      <c r="C39" s="256" t="str">
        <f>'ANEXO 01-ORÇAMENTO'!C46</f>
        <v>REATERRO MANUAL APILOADO COM SOQUETE. AF_10/2017</v>
      </c>
      <c r="D39" s="244" t="str">
        <f>'ANEXO 01-ORÇAMENTO'!D46</f>
        <v>M³</v>
      </c>
      <c r="E39" s="244">
        <f>'ANEXO 01-ORÇAMENTO'!E46</f>
        <v>1.6</v>
      </c>
      <c r="F39" s="248">
        <f>'ANEXO 01-ORÇAMENTO'!F46</f>
        <v>37.700000000000003</v>
      </c>
      <c r="G39" s="248">
        <f>'ANEXO 01-ORÇAMENTO'!G46</f>
        <v>47.74</v>
      </c>
      <c r="H39" s="249">
        <f>'ANEXO 01-ORÇAMENTO'!H46</f>
        <v>76.38</v>
      </c>
      <c r="I39" s="233">
        <f t="shared" si="2"/>
        <v>76.38</v>
      </c>
      <c r="J39" s="234">
        <v>1</v>
      </c>
      <c r="K39" s="250">
        <f t="shared" si="3"/>
        <v>76.38</v>
      </c>
      <c r="L39" s="234">
        <v>1</v>
      </c>
    </row>
    <row r="40" spans="1:12" s="47" customFormat="1" ht="30" customHeight="1" x14ac:dyDescent="0.2">
      <c r="A40" s="243" t="str">
        <f>'ANEXO 01-ORÇAMENTO'!A47</f>
        <v>6.4</v>
      </c>
      <c r="B40" s="244">
        <f>'ANEXO 01-ORÇAMENTO'!B47</f>
        <v>85662</v>
      </c>
      <c r="C40" s="256" t="str">
        <f>'ANEXO 01-ORÇAMENTO'!C47</f>
        <v>ARMACAO EM TELA DE ACO SOLDADA NERVURADA Q-92, ACO CA-60, 4,2MM, MALHA 15X15CM</v>
      </c>
      <c r="D40" s="244" t="str">
        <f>'ANEXO 01-ORÇAMENTO'!D47</f>
        <v>M²</v>
      </c>
      <c r="E40" s="244">
        <f>'ANEXO 01-ORÇAMENTO'!E47</f>
        <v>6.7</v>
      </c>
      <c r="F40" s="248">
        <f>'ANEXO 01-ORÇAMENTO'!F47</f>
        <v>12.2</v>
      </c>
      <c r="G40" s="248">
        <f>'ANEXO 01-ORÇAMENTO'!G47</f>
        <v>15.45</v>
      </c>
      <c r="H40" s="249">
        <f>'ANEXO 01-ORÇAMENTO'!H47</f>
        <v>103.52</v>
      </c>
      <c r="I40" s="233">
        <f>H40</f>
        <v>103.52</v>
      </c>
      <c r="J40" s="234">
        <v>1</v>
      </c>
      <c r="K40" s="250">
        <f t="shared" si="3"/>
        <v>103.52</v>
      </c>
      <c r="L40" s="234">
        <v>1</v>
      </c>
    </row>
    <row r="41" spans="1:12" s="47" customFormat="1" ht="30" customHeight="1" x14ac:dyDescent="0.2">
      <c r="A41" s="243" t="str">
        <f>'ANEXO 01-ORÇAMENTO'!A48</f>
        <v>6.5</v>
      </c>
      <c r="B41" s="244">
        <f>'ANEXO 01-ORÇAMENTO'!B48</f>
        <v>87304</v>
      </c>
      <c r="C41" s="256" t="str">
        <f>'ANEXO 01-ORÇAMENTO'!C48</f>
        <v>ARGAMASSA TRAÇO 1:5 (CIMENTO E AREIA MÉDIA) PARA CONTRAPISO, PREPARO ECÂNICO COM BETONEIRA 400 L. AF_06/2014</v>
      </c>
      <c r="D41" s="244" t="str">
        <f>'ANEXO 01-ORÇAMENTO'!D48</f>
        <v>M³</v>
      </c>
      <c r="E41" s="244">
        <f>'ANEXO 01-ORÇAMENTO'!E48</f>
        <v>0.47</v>
      </c>
      <c r="F41" s="248">
        <f>'ANEXO 01-ORÇAMENTO'!F48</f>
        <v>406.76</v>
      </c>
      <c r="G41" s="248">
        <f>'ANEXO 01-ORÇAMENTO'!G48</f>
        <v>515.12</v>
      </c>
      <c r="H41" s="249">
        <f>'ANEXO 01-ORÇAMENTO'!H48</f>
        <v>242.11</v>
      </c>
      <c r="I41" s="233">
        <f t="shared" si="2"/>
        <v>242.11</v>
      </c>
      <c r="J41" s="234">
        <v>1</v>
      </c>
      <c r="K41" s="250">
        <f t="shared" si="3"/>
        <v>242.11</v>
      </c>
      <c r="L41" s="234">
        <v>1</v>
      </c>
    </row>
    <row r="42" spans="1:12" s="47" customFormat="1" ht="30" customHeight="1" x14ac:dyDescent="0.2">
      <c r="A42" s="243" t="str">
        <f>'ANEXO 01-ORÇAMENTO'!A49</f>
        <v>6.6</v>
      </c>
      <c r="B42" s="244" t="str">
        <f>'ANEXO 01-ORÇAMENTO'!B49</f>
        <v>74072/002</v>
      </c>
      <c r="C42" s="256" t="str">
        <f>'ANEXO 01-ORÇAMENTO'!C49</f>
        <v>CORRIMAO EM TUBO ACO GALVANIZADO 2 1/2" COM BRACADEIRA</v>
      </c>
      <c r="D42" s="244" t="str">
        <f>'ANEXO 01-ORÇAMENTO'!D49</f>
        <v>M</v>
      </c>
      <c r="E42" s="244">
        <f>'ANEXO 01-ORÇAMENTO'!E49</f>
        <v>11.4</v>
      </c>
      <c r="F42" s="248">
        <f>'ANEXO 01-ORÇAMENTO'!F49</f>
        <v>113.77</v>
      </c>
      <c r="G42" s="248">
        <f>'ANEXO 01-ORÇAMENTO'!G49</f>
        <v>144.08000000000001</v>
      </c>
      <c r="H42" s="249">
        <f>'ANEXO 01-ORÇAMENTO'!H49</f>
        <v>1642.51</v>
      </c>
      <c r="I42" s="233">
        <f t="shared" si="2"/>
        <v>1642.51</v>
      </c>
      <c r="J42" s="234">
        <v>1</v>
      </c>
      <c r="K42" s="250">
        <f t="shared" si="3"/>
        <v>1642.51</v>
      </c>
      <c r="L42" s="234">
        <v>1</v>
      </c>
    </row>
    <row r="43" spans="1:12" s="47" customFormat="1" ht="30" customHeight="1" x14ac:dyDescent="0.2">
      <c r="A43" s="243" t="str">
        <f>'ANEXO 01-ORÇAMENTO'!A50</f>
        <v>6.7</v>
      </c>
      <c r="B43" s="244">
        <f>'ANEXO 01-ORÇAMENTO'!B50</f>
        <v>97621</v>
      </c>
      <c r="C43" s="256" t="str">
        <f>'ANEXO 01-ORÇAMENTO'!C50</f>
        <v>DEMOLIÇÃO DE ALVENARIA DE BLOCO FURADO, DE FORMA MANUAL, COM REAPROVEITAMENTO. AF_12/2017</v>
      </c>
      <c r="D43" s="244" t="str">
        <f>'ANEXO 01-ORÇAMENTO'!D50</f>
        <v>M³</v>
      </c>
      <c r="E43" s="244">
        <f>'ANEXO 01-ORÇAMENTO'!E50</f>
        <v>1.2</v>
      </c>
      <c r="F43" s="248">
        <f>'ANEXO 01-ORÇAMENTO'!F50</f>
        <v>83.56</v>
      </c>
      <c r="G43" s="248">
        <f>'ANEXO 01-ORÇAMENTO'!G50</f>
        <v>105.82</v>
      </c>
      <c r="H43" s="249">
        <f>'ANEXO 01-ORÇAMENTO'!H50</f>
        <v>126.98</v>
      </c>
      <c r="I43" s="233">
        <f>H43</f>
        <v>126.98</v>
      </c>
      <c r="J43" s="234">
        <v>1</v>
      </c>
      <c r="K43" s="250">
        <f t="shared" si="3"/>
        <v>126.98</v>
      </c>
      <c r="L43" s="234">
        <v>1</v>
      </c>
    </row>
    <row r="44" spans="1:12" s="47" customFormat="1" ht="30" customHeight="1" thickBot="1" x14ac:dyDescent="0.25">
      <c r="A44" s="243"/>
      <c r="B44" s="244"/>
      <c r="C44" s="263" t="str">
        <f>'ANEXO 01-ORÇAMENTO'!C51</f>
        <v>Total do Item (R$)</v>
      </c>
      <c r="D44" s="244"/>
      <c r="E44" s="244"/>
      <c r="F44" s="248"/>
      <c r="G44" s="248"/>
      <c r="H44" s="317">
        <f>'ANEXO 01-ORÇAMENTO'!H51</f>
        <v>3090.39</v>
      </c>
      <c r="I44" s="309">
        <f t="shared" si="2"/>
        <v>3090.39</v>
      </c>
      <c r="J44" s="328">
        <v>1</v>
      </c>
      <c r="K44" s="252">
        <f t="shared" si="3"/>
        <v>3090.39</v>
      </c>
      <c r="L44" s="328">
        <v>1</v>
      </c>
    </row>
    <row r="45" spans="1:12" s="47" customFormat="1" ht="35.1" customHeight="1" thickBot="1" x14ac:dyDescent="0.25">
      <c r="A45" s="257"/>
      <c r="B45" s="258"/>
      <c r="C45" s="320"/>
      <c r="D45" s="321"/>
      <c r="E45" s="259"/>
      <c r="F45" s="322" t="str">
        <f>'ANEXO 01-ORÇAMENTO'!F52</f>
        <v>TOTAL GERAL (R$)</v>
      </c>
      <c r="G45" s="260"/>
      <c r="H45" s="327">
        <f>'ANEXO 01-ORÇAMENTO'!H52</f>
        <v>28664.3</v>
      </c>
      <c r="I45" s="329">
        <f>H45</f>
        <v>28664.3</v>
      </c>
      <c r="J45" s="262">
        <v>1</v>
      </c>
      <c r="K45" s="261">
        <f>H45</f>
        <v>28664.3</v>
      </c>
      <c r="L45" s="262">
        <v>1</v>
      </c>
    </row>
    <row r="46" spans="1:12" s="34" customFormat="1" ht="15.75" x14ac:dyDescent="0.25">
      <c r="A46" s="55" t="s">
        <v>121</v>
      </c>
      <c r="B46" s="323">
        <v>43601</v>
      </c>
      <c r="C46" s="105"/>
      <c r="D46" s="33"/>
      <c r="E46" s="33"/>
      <c r="F46" s="33"/>
      <c r="G46" s="33"/>
      <c r="H46" s="33"/>
      <c r="I46" s="33"/>
      <c r="J46" s="33"/>
      <c r="K46" s="33"/>
      <c r="L46" s="114"/>
    </row>
    <row r="47" spans="1:12" s="34" customFormat="1" x14ac:dyDescent="0.2">
      <c r="A47" s="33"/>
      <c r="B47" s="28"/>
      <c r="C47" s="106" t="s">
        <v>47</v>
      </c>
      <c r="D47" s="33"/>
      <c r="E47" s="28"/>
      <c r="F47" s="28" t="s">
        <v>56</v>
      </c>
      <c r="G47" s="28"/>
      <c r="H47" s="33"/>
      <c r="I47" s="33"/>
      <c r="J47" s="33"/>
      <c r="K47" s="33"/>
      <c r="L47" s="114"/>
    </row>
    <row r="48" spans="1:12" s="34" customFormat="1" x14ac:dyDescent="0.2">
      <c r="A48" s="33"/>
      <c r="B48" s="28"/>
      <c r="C48" s="106"/>
      <c r="D48" s="33"/>
      <c r="E48" s="28"/>
      <c r="F48" s="28"/>
      <c r="G48" s="28"/>
      <c r="H48" s="33"/>
      <c r="I48" s="33"/>
      <c r="J48" s="33"/>
      <c r="K48" s="33"/>
      <c r="L48" s="114"/>
    </row>
    <row r="49" spans="1:12" s="34" customFormat="1" x14ac:dyDescent="0.2">
      <c r="A49" s="33"/>
      <c r="B49" s="29"/>
      <c r="C49" s="104"/>
      <c r="D49" s="33"/>
      <c r="E49" s="29"/>
      <c r="F49" s="29"/>
      <c r="G49" s="29"/>
      <c r="H49" s="33"/>
      <c r="I49" s="33"/>
      <c r="J49" s="33"/>
      <c r="K49" s="33"/>
      <c r="L49" s="114"/>
    </row>
    <row r="50" spans="1:12" s="34" customFormat="1" ht="15.75" x14ac:dyDescent="0.2">
      <c r="A50" s="33"/>
      <c r="B50" s="30"/>
      <c r="C50" s="107" t="s">
        <v>85</v>
      </c>
      <c r="D50" s="33"/>
      <c r="E50" s="30"/>
      <c r="F50" s="30" t="s">
        <v>77</v>
      </c>
      <c r="G50" s="30"/>
      <c r="H50" s="33"/>
      <c r="I50" s="33"/>
      <c r="J50" s="33"/>
      <c r="K50" s="33"/>
      <c r="L50" s="114"/>
    </row>
    <row r="51" spans="1:12" s="34" customFormat="1" x14ac:dyDescent="0.2">
      <c r="A51" s="33"/>
      <c r="B51" s="31"/>
      <c r="C51" s="106" t="s">
        <v>76</v>
      </c>
      <c r="D51" s="33"/>
      <c r="E51" s="31"/>
      <c r="F51" s="31" t="s">
        <v>78</v>
      </c>
      <c r="G51" s="31"/>
      <c r="H51" s="33"/>
      <c r="I51" s="33"/>
      <c r="J51" s="33"/>
      <c r="K51" s="33"/>
      <c r="L51" s="114"/>
    </row>
    <row r="52" spans="1:12" s="34" customFormat="1" x14ac:dyDescent="0.2">
      <c r="A52" s="33"/>
      <c r="B52" s="31"/>
      <c r="C52" s="106" t="s">
        <v>60</v>
      </c>
      <c r="D52" s="33"/>
      <c r="E52" s="31"/>
      <c r="F52" s="31" t="s">
        <v>84</v>
      </c>
      <c r="G52" s="31"/>
      <c r="H52" s="33"/>
      <c r="I52" s="33"/>
      <c r="J52" s="33"/>
      <c r="K52" s="33"/>
      <c r="L52" s="114"/>
    </row>
    <row r="53" spans="1:12" ht="399.95" customHeight="1" x14ac:dyDescent="0.2">
      <c r="A53" s="51"/>
      <c r="B53" s="52"/>
      <c r="C53" s="108"/>
      <c r="D53" s="51"/>
      <c r="E53" s="51"/>
      <c r="F53" s="51"/>
      <c r="G53" s="51"/>
      <c r="H53" s="51"/>
      <c r="I53" s="51"/>
      <c r="J53" s="51"/>
      <c r="K53" s="51"/>
      <c r="L53" s="115"/>
    </row>
  </sheetData>
  <mergeCells count="1">
    <mergeCell ref="A6:F6"/>
  </mergeCells>
  <pageMargins left="0.25" right="0.25" top="0.75" bottom="0.75" header="0.3" footer="0.3"/>
  <pageSetup paperSize="9" scale="61" fitToHeight="0" orientation="landscape" r:id="rId1"/>
  <headerFooter>
    <oddHeader>&amp;RPágina &amp;P de &amp;N</oddHeader>
  </headerFooter>
  <rowBreaks count="1" manualBreakCount="1">
    <brk id="26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view="pageBreakPreview" zoomScale="75" zoomScaleNormal="100" zoomScaleSheetLayoutView="75" workbookViewId="0">
      <selection activeCell="I61" sqref="I61:T61"/>
    </sheetView>
  </sheetViews>
  <sheetFormatPr defaultColWidth="3.7109375" defaultRowHeight="15" x14ac:dyDescent="0.2"/>
  <cols>
    <col min="1" max="8" width="8.7109375" style="58" customWidth="1"/>
    <col min="9" max="20" width="5.7109375" style="58" customWidth="1"/>
    <col min="21" max="26" width="3.7109375" style="58" customWidth="1"/>
    <col min="27" max="27" width="10.85546875" style="58" hidden="1" customWidth="1"/>
    <col min="28" max="28" width="7" style="58" hidden="1" customWidth="1"/>
    <col min="29" max="16384" width="3.7109375" style="58"/>
  </cols>
  <sheetData>
    <row r="1" spans="1:25" ht="80.099999999999994" customHeight="1" thickBot="1" x14ac:dyDescent="0.25">
      <c r="A1" s="206"/>
      <c r="B1" s="206"/>
      <c r="C1" s="206"/>
      <c r="D1" s="206"/>
    </row>
    <row r="2" spans="1:25" ht="18" x14ac:dyDescent="0.2">
      <c r="A2" s="207" t="s">
        <v>61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9"/>
    </row>
    <row r="3" spans="1:25" ht="18" x14ac:dyDescent="0.25">
      <c r="A3" s="190" t="s">
        <v>94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1"/>
    </row>
    <row r="4" spans="1:25" ht="5.0999999999999996" customHeight="1" x14ac:dyDescent="0.2">
      <c r="A4" s="212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4"/>
      <c r="U4" s="59"/>
      <c r="V4" s="59"/>
      <c r="W4" s="59"/>
      <c r="X4" s="59"/>
      <c r="Y4" s="59"/>
    </row>
    <row r="5" spans="1:25" ht="15" customHeight="1" x14ac:dyDescent="0.2">
      <c r="A5" s="498" t="str">
        <f>'ANEXO 01-ORÇAMENTO'!$A$5</f>
        <v>SOLICITANTE: SECRETARIA MUNICIPAL DE EDUCAÇÃO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99"/>
      <c r="U5" s="59"/>
      <c r="V5" s="59"/>
      <c r="W5" s="59"/>
      <c r="X5" s="59"/>
      <c r="Y5" s="59"/>
    </row>
    <row r="6" spans="1:25" ht="15" customHeight="1" x14ac:dyDescent="0.2">
      <c r="A6" s="486" t="str">
        <f>'ANEXO 01-ORÇAMENTO'!$A$6</f>
        <v>OBJETO: E.M.E.F. SALGADO FILHO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215"/>
      <c r="U6" s="59"/>
      <c r="V6" s="59"/>
      <c r="W6" s="59"/>
      <c r="X6" s="59"/>
      <c r="Y6" s="59"/>
    </row>
    <row r="7" spans="1:25" ht="15" customHeight="1" x14ac:dyDescent="0.2">
      <c r="A7" s="223" t="str">
        <f>'ANEXO 01-ORÇAMENTO'!$A$7</f>
        <v>LOCAL DA OBRA: Rua Mario Sicca, n° 341, Bairro Lindos Ares</v>
      </c>
      <c r="B7" s="216"/>
      <c r="C7" s="216"/>
      <c r="D7" s="216"/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8"/>
      <c r="U7" s="59"/>
      <c r="V7" s="59"/>
      <c r="W7" s="59"/>
      <c r="X7" s="59"/>
      <c r="Y7" s="59"/>
    </row>
    <row r="8" spans="1:25" ht="15" customHeight="1" thickBot="1" x14ac:dyDescent="0.25">
      <c r="A8" s="219"/>
      <c r="B8" s="220"/>
      <c r="C8" s="220"/>
      <c r="D8" s="220"/>
      <c r="E8" s="220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2"/>
      <c r="U8" s="59"/>
      <c r="V8" s="59"/>
      <c r="W8" s="59"/>
      <c r="X8" s="59"/>
      <c r="Y8" s="59"/>
    </row>
    <row r="9" spans="1:25" s="59" customFormat="1" ht="15" customHeight="1" x14ac:dyDescent="0.2">
      <c r="A9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9" s="489"/>
      <c r="C9" s="489"/>
      <c r="D9" s="48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40"/>
    </row>
    <row r="10" spans="1:25" s="59" customFormat="1" ht="15" customHeight="1" x14ac:dyDescent="0.2">
      <c r="A10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0" s="489"/>
      <c r="C10" s="489"/>
      <c r="D10" s="48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40"/>
    </row>
    <row r="11" spans="1:25" s="59" customFormat="1" ht="15" customHeight="1" x14ac:dyDescent="0.2">
      <c r="A11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1" s="489"/>
      <c r="C11" s="489"/>
      <c r="D11" s="48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40"/>
    </row>
    <row r="12" spans="1:25" s="59" customFormat="1" ht="15" customHeight="1" x14ac:dyDescent="0.2">
      <c r="A12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2" s="489"/>
      <c r="C12" s="489"/>
      <c r="D12" s="48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40"/>
    </row>
    <row r="13" spans="1:25" s="59" customFormat="1" ht="15" customHeight="1" x14ac:dyDescent="0.2">
      <c r="A13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3" s="489"/>
      <c r="C13" s="489"/>
      <c r="D13" s="48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40"/>
    </row>
    <row r="14" spans="1:25" s="59" customFormat="1" ht="15" customHeight="1" x14ac:dyDescent="0.2">
      <c r="A14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4" s="489"/>
      <c r="C14" s="489"/>
      <c r="D14" s="48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40"/>
    </row>
    <row r="15" spans="1:25" s="59" customFormat="1" ht="15" customHeight="1" x14ac:dyDescent="0.2">
      <c r="A15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5" s="489"/>
      <c r="C15" s="489"/>
      <c r="D15" s="48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40"/>
    </row>
    <row r="16" spans="1:25" s="59" customFormat="1" ht="15" customHeight="1" x14ac:dyDescent="0.2">
      <c r="A16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6" s="489"/>
      <c r="C16" s="489"/>
      <c r="D16" s="48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40"/>
    </row>
    <row r="17" spans="1:20" s="59" customFormat="1" ht="15" customHeight="1" x14ac:dyDescent="0.2">
      <c r="A17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7" s="489"/>
      <c r="C17" s="489"/>
      <c r="D17" s="48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40"/>
    </row>
    <row r="18" spans="1:20" s="59" customFormat="1" ht="15" customHeight="1" x14ac:dyDescent="0.2">
      <c r="A18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8" s="489"/>
      <c r="C18" s="489"/>
      <c r="D18" s="48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40"/>
    </row>
    <row r="19" spans="1:20" s="59" customFormat="1" ht="15" customHeight="1" x14ac:dyDescent="0.2">
      <c r="A19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9" s="489"/>
      <c r="C19" s="489"/>
      <c r="D19" s="48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40"/>
    </row>
    <row r="20" spans="1:20" s="59" customFormat="1" ht="15" customHeight="1" x14ac:dyDescent="0.2">
      <c r="A20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0" s="489"/>
      <c r="C20" s="489"/>
      <c r="D20" s="48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40"/>
    </row>
    <row r="21" spans="1:20" s="59" customFormat="1" ht="15" customHeight="1" x14ac:dyDescent="0.2">
      <c r="A21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1" s="489"/>
      <c r="C21" s="489"/>
      <c r="D21" s="48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40"/>
    </row>
    <row r="22" spans="1:20" s="59" customFormat="1" ht="15" customHeight="1" x14ac:dyDescent="0.2">
      <c r="A22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2" s="489"/>
      <c r="C22" s="489"/>
      <c r="D22" s="48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40"/>
    </row>
    <row r="23" spans="1:20" s="59" customFormat="1" ht="15" customHeight="1" x14ac:dyDescent="0.2">
      <c r="A23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3" s="489"/>
      <c r="C23" s="489"/>
      <c r="D23" s="48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40"/>
    </row>
    <row r="24" spans="1:20" s="59" customFormat="1" ht="15" customHeight="1" x14ac:dyDescent="0.2">
      <c r="A24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4" s="489"/>
      <c r="C24" s="489"/>
      <c r="D24" s="48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40"/>
    </row>
    <row r="25" spans="1:20" s="59" customFormat="1" ht="15" customHeight="1" x14ac:dyDescent="0.2">
      <c r="A25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5" s="489"/>
      <c r="C25" s="489"/>
      <c r="D25" s="48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40"/>
    </row>
    <row r="26" spans="1:20" s="59" customFormat="1" ht="15" customHeight="1" x14ac:dyDescent="0.2">
      <c r="A26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6" s="489"/>
      <c r="C26" s="489"/>
      <c r="D26" s="48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40"/>
    </row>
    <row r="27" spans="1:20" s="59" customFormat="1" ht="15" customHeight="1" x14ac:dyDescent="0.2">
      <c r="A27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7" s="489"/>
      <c r="C27" s="489"/>
      <c r="D27" s="48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40"/>
    </row>
    <row r="28" spans="1:20" s="59" customFormat="1" ht="15" customHeight="1" x14ac:dyDescent="0.2">
      <c r="A28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8" s="489"/>
      <c r="C28" s="489"/>
      <c r="D28" s="48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40"/>
    </row>
    <row r="29" spans="1:20" s="59" customFormat="1" ht="15" customHeight="1" x14ac:dyDescent="0.2">
      <c r="A29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9" s="489"/>
      <c r="C29" s="489"/>
      <c r="D29" s="48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40"/>
    </row>
    <row r="30" spans="1:20" s="59" customFormat="1" ht="15" customHeight="1" x14ac:dyDescent="0.2">
      <c r="A30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0" s="489"/>
      <c r="C30" s="489"/>
      <c r="D30" s="48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40"/>
    </row>
    <row r="31" spans="1:20" s="59" customFormat="1" ht="15" customHeight="1" x14ac:dyDescent="0.2">
      <c r="A31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1" s="489"/>
      <c r="C31" s="489"/>
      <c r="D31" s="48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40"/>
    </row>
    <row r="32" spans="1:20" s="59" customFormat="1" ht="15" customHeight="1" x14ac:dyDescent="0.2">
      <c r="A32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2" s="489"/>
      <c r="C32" s="489"/>
      <c r="D32" s="48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40"/>
    </row>
    <row r="33" spans="1:20" s="59" customFormat="1" ht="15" customHeight="1" x14ac:dyDescent="0.2">
      <c r="A33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3" s="489"/>
      <c r="C33" s="489"/>
      <c r="D33" s="48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40"/>
    </row>
    <row r="34" spans="1:20" s="59" customFormat="1" ht="15" customHeight="1" x14ac:dyDescent="0.2">
      <c r="A34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4" s="489"/>
      <c r="C34" s="489"/>
      <c r="D34" s="48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40"/>
    </row>
    <row r="35" spans="1:20" s="59" customFormat="1" ht="15" customHeight="1" x14ac:dyDescent="0.2">
      <c r="A35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5" s="489"/>
      <c r="C35" s="489"/>
      <c r="D35" s="48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40"/>
    </row>
    <row r="36" spans="1:20" s="59" customFormat="1" ht="15" customHeight="1" x14ac:dyDescent="0.2">
      <c r="A36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6" s="489"/>
      <c r="C36" s="489"/>
      <c r="D36" s="48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40"/>
    </row>
    <row r="37" spans="1:20" s="59" customFormat="1" ht="15" customHeight="1" x14ac:dyDescent="0.2">
      <c r="A37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7" s="489"/>
      <c r="C37" s="489"/>
      <c r="D37" s="48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40"/>
    </row>
    <row r="38" spans="1:20" s="59" customFormat="1" ht="15" customHeight="1" x14ac:dyDescent="0.2">
      <c r="A38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8" s="489"/>
      <c r="C38" s="489"/>
      <c r="D38" s="48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40"/>
    </row>
    <row r="39" spans="1:20" s="59" customFormat="1" ht="15" customHeight="1" x14ac:dyDescent="0.2">
      <c r="A39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9" s="489"/>
      <c r="C39" s="489"/>
      <c r="D39" s="48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40"/>
    </row>
    <row r="40" spans="1:20" s="59" customFormat="1" ht="15" customHeight="1" x14ac:dyDescent="0.2">
      <c r="A40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0" s="489"/>
      <c r="C40" s="489"/>
      <c r="D40" s="48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40"/>
    </row>
    <row r="41" spans="1:20" s="59" customFormat="1" ht="15" customHeight="1" x14ac:dyDescent="0.2">
      <c r="A41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1" s="489"/>
      <c r="C41" s="489"/>
      <c r="D41" s="48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40"/>
    </row>
    <row r="42" spans="1:20" s="59" customFormat="1" ht="15" customHeight="1" x14ac:dyDescent="0.2">
      <c r="A42" s="4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2" s="489"/>
      <c r="C42" s="489"/>
      <c r="D42" s="48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40"/>
    </row>
    <row r="43" spans="1:20" s="59" customFormat="1" ht="15" customHeight="1" x14ac:dyDescent="0.2">
      <c r="A43" s="43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40"/>
    </row>
    <row r="44" spans="1:20" s="59" customFormat="1" ht="15" customHeight="1" x14ac:dyDescent="0.2">
      <c r="A44" s="43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40"/>
    </row>
    <row r="45" spans="1:20" s="59" customFormat="1" ht="15" customHeight="1" x14ac:dyDescent="0.2">
      <c r="A45" s="43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40"/>
    </row>
    <row r="46" spans="1:20" s="59" customFormat="1" ht="15" customHeight="1" x14ac:dyDescent="0.2">
      <c r="A46" s="43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40"/>
    </row>
    <row r="47" spans="1:20" s="59" customFormat="1" ht="15" customHeight="1" x14ac:dyDescent="0.2">
      <c r="A47" s="43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40"/>
    </row>
    <row r="48" spans="1:20" s="59" customFormat="1" ht="15" customHeight="1" x14ac:dyDescent="0.2">
      <c r="A48" s="43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40"/>
    </row>
    <row r="49" spans="1:20" s="59" customFormat="1" ht="15" customHeight="1" x14ac:dyDescent="0.2">
      <c r="A49" s="43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40"/>
    </row>
    <row r="50" spans="1:20" s="59" customFormat="1" ht="15" customHeight="1" x14ac:dyDescent="0.2">
      <c r="A50" s="43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40"/>
    </row>
    <row r="51" spans="1:20" s="59" customFormat="1" ht="15" customHeight="1" x14ac:dyDescent="0.2">
      <c r="A51" s="43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40"/>
    </row>
    <row r="52" spans="1:20" s="59" customFormat="1" ht="15" customHeight="1" x14ac:dyDescent="0.2">
      <c r="A52" s="43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2" s="439"/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40"/>
    </row>
    <row r="53" spans="1:20" s="59" customFormat="1" ht="15" customHeight="1" x14ac:dyDescent="0.2">
      <c r="A53" s="43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40"/>
    </row>
    <row r="54" spans="1:20" s="59" customFormat="1" ht="15" customHeight="1" x14ac:dyDescent="0.2">
      <c r="A54" s="43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40"/>
    </row>
    <row r="55" spans="1:20" s="59" customFormat="1" ht="15" customHeight="1" x14ac:dyDescent="0.2">
      <c r="A55" s="438" t="e">
        <f>IF(#REF!&lt;&gt;"OK", "O valor de BDI sem a desoneração está fora da faixa admitida no Acórdão TCU Plenária 2622/2013.",".")</f>
        <v>#REF!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40"/>
    </row>
    <row r="56" spans="1:20" s="59" customFormat="1" ht="18" x14ac:dyDescent="0.2">
      <c r="A56" s="466" t="s">
        <v>95</v>
      </c>
      <c r="B56" s="467"/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467"/>
      <c r="T56" s="468"/>
    </row>
    <row r="57" spans="1:20" s="59" customFormat="1" ht="151.5" customHeight="1" x14ac:dyDescent="0.2">
      <c r="A57" s="469" t="str">
        <f>"DECLARO que no orçamento foi aplicado a contribuição previdenciária COM DESONERAÇÃO, conforme Lei nº 12.844/2013 e Acórdão 2293/2013-TCU -Plenário (Desoneração da Folha de Pagamento)."&amp;"
"&amp;"
"&amp;"DECLARO que o percentual de encargos sociais utilizados no valor da mão-de-obra do orçamento são os encargos sociais praticados pelo SINAPI e/ou SICRO."&amp;"
"&amp;"
"&amp;"DECLARO que o orçamento da obra foi verificado com os custos nas duas possibilidades de CONTRIBUIÇÃO PREVIDENCIÁRIA e foi adotada a modalidade "&amp;IF([1]Plan4!B26=1,"COM DESONERAÇÃO"&amp;" por ser a mais adequada ao município "&amp;F5&amp;".",IF([1]Plan4!B26=2,"SEM DESONERAÇÃO","")&amp;" por ser a mais adequada ao município.")</f>
        <v>DECLARO que no orçamento foi aplicado a contribuição previdenciária COM DESONERAÇÃO, conforme Lei nº 12.844/2013 e Acórdão 2293/2013-TCU -Plenário (Desoneração da Folha de Pagamento).
DECLARO que o percentual de encargos sociais utilizados no valor da mão-de-obra do orçamento são os encargos sociais praticados pelo SINAPI e/ou SICRO.
DECLARO que o orçamento da obra foi verificado com os custos nas duas possibilidades de CONTRIBUIÇÃO PREVIDENCIÁRIA e foi adotada a modalidade COM DESONERAÇÃO por ser a mais adequada ao município .</v>
      </c>
      <c r="B57" s="470"/>
      <c r="C57" s="470"/>
      <c r="D57" s="470"/>
      <c r="E57" s="470"/>
      <c r="F57" s="470"/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1"/>
    </row>
    <row r="58" spans="1:20" ht="15" customHeight="1" x14ac:dyDescent="0.2">
      <c r="A58" s="492"/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4"/>
    </row>
    <row r="59" spans="1:20" s="78" customFormat="1" ht="24" customHeight="1" x14ac:dyDescent="0.2">
      <c r="A59" s="457"/>
      <c r="B59" s="458"/>
      <c r="C59" s="458"/>
      <c r="D59" s="458"/>
      <c r="E59" s="458"/>
      <c r="F59" s="458"/>
      <c r="G59" s="458"/>
      <c r="H59" s="458"/>
      <c r="I59" s="495">
        <f>'ANEXO 02-BDI'!$I$31</f>
        <v>8234671</v>
      </c>
      <c r="J59" s="496"/>
      <c r="K59" s="496"/>
      <c r="L59" s="496"/>
      <c r="M59" s="496"/>
      <c r="N59" s="496"/>
      <c r="O59" s="496"/>
      <c r="P59" s="496"/>
      <c r="Q59" s="496"/>
      <c r="R59" s="496"/>
      <c r="S59" s="496"/>
      <c r="T59" s="497"/>
    </row>
    <row r="60" spans="1:20" s="78" customFormat="1" ht="24" customHeight="1" x14ac:dyDescent="0.2">
      <c r="A60" s="462"/>
      <c r="B60" s="463"/>
      <c r="C60" s="463"/>
      <c r="D60" s="463"/>
      <c r="E60" s="463"/>
      <c r="F60" s="463"/>
      <c r="G60" s="463"/>
      <c r="H60" s="463"/>
      <c r="I60" s="464" t="s">
        <v>86</v>
      </c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5"/>
    </row>
    <row r="61" spans="1:20" s="78" customFormat="1" ht="24" customHeight="1" x14ac:dyDescent="0.2">
      <c r="A61" s="476" t="s">
        <v>96</v>
      </c>
      <c r="B61" s="477"/>
      <c r="C61" s="477"/>
      <c r="D61" s="477"/>
      <c r="E61" s="477"/>
      <c r="F61" s="477"/>
      <c r="G61" s="477"/>
      <c r="H61" s="477"/>
      <c r="I61" s="478">
        <f>'ANEXO 01-ORÇAMENTO'!B53</f>
        <v>43601</v>
      </c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500"/>
    </row>
    <row r="62" spans="1:20" s="78" customFormat="1" ht="24" customHeight="1" x14ac:dyDescent="0.2">
      <c r="A62" s="481" t="s">
        <v>62</v>
      </c>
      <c r="B62" s="482"/>
      <c r="C62" s="482"/>
      <c r="D62" s="482"/>
      <c r="E62" s="482"/>
      <c r="F62" s="482"/>
      <c r="G62" s="482"/>
      <c r="H62" s="482"/>
      <c r="I62" s="490" t="str">
        <f>'ANEXO 01-ORÇAMENTO'!A53</f>
        <v>DATA</v>
      </c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1"/>
    </row>
    <row r="63" spans="1:20" s="59" customFormat="1" ht="14.25" customHeight="1" x14ac:dyDescent="0.2"/>
    <row r="64" spans="1:20" s="59" customFormat="1" x14ac:dyDescent="0.2"/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  <row r="70" s="59" customFormat="1" x14ac:dyDescent="0.2"/>
    <row r="71" s="59" customFormat="1" x14ac:dyDescent="0.2"/>
    <row r="72" s="59" customFormat="1" x14ac:dyDescent="0.2"/>
    <row r="73" s="59" customFormat="1" ht="12.75" customHeight="1" x14ac:dyDescent="0.2"/>
    <row r="74" s="59" customFormat="1" x14ac:dyDescent="0.2"/>
    <row r="75" s="59" customFormat="1" x14ac:dyDescent="0.2"/>
    <row r="76" s="59" customFormat="1" x14ac:dyDescent="0.2"/>
    <row r="77" s="59" customFormat="1" x14ac:dyDescent="0.2"/>
    <row r="78" s="59" customFormat="1" x14ac:dyDescent="0.2"/>
    <row r="79" s="59" customFormat="1" x14ac:dyDescent="0.2"/>
    <row r="80" s="59" customFormat="1" x14ac:dyDescent="0.2"/>
    <row r="81" s="59" customFormat="1" x14ac:dyDescent="0.2"/>
    <row r="82" s="59" customFormat="1" x14ac:dyDescent="0.2"/>
    <row r="83" s="59" customFormat="1" x14ac:dyDescent="0.2"/>
    <row r="84" s="59" customFormat="1" x14ac:dyDescent="0.2"/>
    <row r="85" s="59" customFormat="1" x14ac:dyDescent="0.2"/>
    <row r="86" s="59" customFormat="1" x14ac:dyDescent="0.2"/>
    <row r="87" s="59" customFormat="1" x14ac:dyDescent="0.2"/>
    <row r="88" s="59" customFormat="1" x14ac:dyDescent="0.2"/>
    <row r="89" s="59" customFormat="1" x14ac:dyDescent="0.2"/>
    <row r="90" s="59" customFormat="1" x14ac:dyDescent="0.2"/>
    <row r="91" s="59" customFormat="1" x14ac:dyDescent="0.2"/>
    <row r="92" s="59" customFormat="1" x14ac:dyDescent="0.2"/>
    <row r="93" s="59" customFormat="1" x14ac:dyDescent="0.2"/>
    <row r="94" s="59" customFormat="1" x14ac:dyDescent="0.2"/>
    <row r="95" s="59" customFormat="1" x14ac:dyDescent="0.2"/>
    <row r="96" s="59" customFormat="1" x14ac:dyDescent="0.2"/>
    <row r="97" s="59" customFormat="1" x14ac:dyDescent="0.2"/>
    <row r="98" s="59" customFormat="1" x14ac:dyDescent="0.2"/>
    <row r="99" s="59" customFormat="1" x14ac:dyDescent="0.2"/>
    <row r="100" s="59" customFormat="1" x14ac:dyDescent="0.2"/>
    <row r="101" s="59" customFormat="1" x14ac:dyDescent="0.2"/>
    <row r="102" s="59" customFormat="1" x14ac:dyDescent="0.2"/>
    <row r="103" s="59" customFormat="1" x14ac:dyDescent="0.2"/>
    <row r="104" s="59" customFormat="1" x14ac:dyDescent="0.2"/>
    <row r="105" s="59" customFormat="1" x14ac:dyDescent="0.2"/>
    <row r="106" s="59" customFormat="1" x14ac:dyDescent="0.2"/>
  </sheetData>
  <mergeCells count="60">
    <mergeCell ref="A5:T5"/>
    <mergeCell ref="A60:H60"/>
    <mergeCell ref="I60:T60"/>
    <mergeCell ref="A61:H61"/>
    <mergeCell ref="I61:T61"/>
    <mergeCell ref="A49:T49"/>
    <mergeCell ref="A50:T50"/>
    <mergeCell ref="A51:T51"/>
    <mergeCell ref="A52:T52"/>
    <mergeCell ref="A53:T53"/>
    <mergeCell ref="A54:T54"/>
    <mergeCell ref="A43:T43"/>
    <mergeCell ref="A44:T44"/>
    <mergeCell ref="A45:T45"/>
    <mergeCell ref="A46:T46"/>
    <mergeCell ref="A47:T47"/>
    <mergeCell ref="A62:H62"/>
    <mergeCell ref="I62:T62"/>
    <mergeCell ref="A55:T55"/>
    <mergeCell ref="A56:T56"/>
    <mergeCell ref="A57:T57"/>
    <mergeCell ref="A58:T58"/>
    <mergeCell ref="A59:H59"/>
    <mergeCell ref="I59:T59"/>
    <mergeCell ref="A48:T48"/>
    <mergeCell ref="A37:T37"/>
    <mergeCell ref="A38:T38"/>
    <mergeCell ref="A39:T39"/>
    <mergeCell ref="A40:T40"/>
    <mergeCell ref="A41:T41"/>
    <mergeCell ref="A42:T42"/>
    <mergeCell ref="A36:T36"/>
    <mergeCell ref="A25:T25"/>
    <mergeCell ref="A26:T26"/>
    <mergeCell ref="A27:T27"/>
    <mergeCell ref="A28:T28"/>
    <mergeCell ref="A29:T29"/>
    <mergeCell ref="A30:T30"/>
    <mergeCell ref="A31:T31"/>
    <mergeCell ref="A32:T32"/>
    <mergeCell ref="A33:T33"/>
    <mergeCell ref="A34:T34"/>
    <mergeCell ref="A35:T35"/>
    <mergeCell ref="A24:T24"/>
    <mergeCell ref="A13:T13"/>
    <mergeCell ref="A14:T14"/>
    <mergeCell ref="A15:T15"/>
    <mergeCell ref="A16:T16"/>
    <mergeCell ref="A17:T17"/>
    <mergeCell ref="A18:T18"/>
    <mergeCell ref="A19:T19"/>
    <mergeCell ref="A20:T20"/>
    <mergeCell ref="A21:T21"/>
    <mergeCell ref="A22:T22"/>
    <mergeCell ref="A23:T23"/>
    <mergeCell ref="A6:S6"/>
    <mergeCell ref="A9:T9"/>
    <mergeCell ref="A10:T10"/>
    <mergeCell ref="A11:T11"/>
    <mergeCell ref="A12:T12"/>
  </mergeCells>
  <conditionalFormatting sqref="I59:T59 A61:T61">
    <cfRule type="cellIs" dxfId="17" priority="10" stopIfTrue="1" operator="equal">
      <formula>0</formula>
    </cfRule>
  </conditionalFormatting>
  <conditionalFormatting sqref="A55:T55">
    <cfRule type="cellIs" dxfId="16" priority="11" stopIfTrue="1" operator="notEqual">
      <formula>"."</formula>
    </cfRule>
  </conditionalFormatting>
  <conditionalFormatting sqref="A58:T58">
    <cfRule type="cellIs" dxfId="15" priority="12" stopIfTrue="1" operator="notEqual">
      <formula>"."</formula>
    </cfRule>
  </conditionalFormatting>
  <conditionalFormatting sqref="A9:T9 A54:T54">
    <cfRule type="cellIs" dxfId="14" priority="9" stopIfTrue="1" operator="notEqual">
      <formula>"."</formula>
    </cfRule>
  </conditionalFormatting>
  <conditionalFormatting sqref="A10:T10 A53:T53">
    <cfRule type="cellIs" dxfId="13" priority="8" stopIfTrue="1" operator="notEqual">
      <formula>"."</formula>
    </cfRule>
  </conditionalFormatting>
  <conditionalFormatting sqref="A11:T42 A51:T52">
    <cfRule type="cellIs" dxfId="12" priority="7" stopIfTrue="1" operator="notEqual">
      <formula>"."</formula>
    </cfRule>
  </conditionalFormatting>
  <conditionalFormatting sqref="A46:T46">
    <cfRule type="cellIs" dxfId="11" priority="6" stopIfTrue="1" operator="notEqual">
      <formula>"."</formula>
    </cfRule>
  </conditionalFormatting>
  <conditionalFormatting sqref="A45:T45">
    <cfRule type="cellIs" dxfId="10" priority="5" stopIfTrue="1" operator="notEqual">
      <formula>"."</formula>
    </cfRule>
  </conditionalFormatting>
  <conditionalFormatting sqref="A43:T44">
    <cfRule type="cellIs" dxfId="9" priority="4" stopIfTrue="1" operator="notEqual">
      <formula>"."</formula>
    </cfRule>
  </conditionalFormatting>
  <conditionalFormatting sqref="A50:T50">
    <cfRule type="cellIs" dxfId="8" priority="3" stopIfTrue="1" operator="notEqual">
      <formula>"."</formula>
    </cfRule>
  </conditionalFormatting>
  <conditionalFormatting sqref="A49:T49">
    <cfRule type="cellIs" dxfId="7" priority="2" stopIfTrue="1" operator="notEqual">
      <formula>"."</formula>
    </cfRule>
  </conditionalFormatting>
  <conditionalFormatting sqref="A47:T48">
    <cfRule type="cellIs" dxfId="6" priority="1" stopIfTrue="1" operator="notEqual">
      <formula>"."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51"/>
  <sheetViews>
    <sheetView workbookViewId="0">
      <selection activeCell="B26" sqref="B26"/>
    </sheetView>
  </sheetViews>
  <sheetFormatPr defaultRowHeight="12.75" x14ac:dyDescent="0.2"/>
  <cols>
    <col min="2" max="2" width="50.85546875" customWidth="1"/>
  </cols>
  <sheetData>
    <row r="4" spans="2:20" ht="16.5" thickBot="1" x14ac:dyDescent="0.3">
      <c r="C4" s="508" t="s">
        <v>15</v>
      </c>
      <c r="D4" s="508"/>
      <c r="E4" s="508"/>
      <c r="F4" s="508"/>
      <c r="G4" s="508"/>
      <c r="H4" s="508"/>
      <c r="I4" s="508" t="s">
        <v>3</v>
      </c>
      <c r="J4" s="508"/>
      <c r="K4" s="508"/>
      <c r="L4" s="508"/>
      <c r="M4" s="508"/>
      <c r="N4" s="508"/>
      <c r="O4" s="508" t="s">
        <v>16</v>
      </c>
      <c r="P4" s="508"/>
      <c r="Q4" s="508"/>
      <c r="R4" s="508"/>
      <c r="S4" s="508"/>
      <c r="T4" s="508"/>
    </row>
    <row r="5" spans="2:20" ht="32.25" thickBot="1" x14ac:dyDescent="0.25">
      <c r="B5" s="1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4" t="s">
        <v>23</v>
      </c>
      <c r="I5" s="2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4" t="s">
        <v>23</v>
      </c>
      <c r="O5" s="2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4" t="s">
        <v>23</v>
      </c>
    </row>
    <row r="6" spans="2:20" x14ac:dyDescent="0.2">
      <c r="B6" s="5" t="s">
        <v>24</v>
      </c>
      <c r="C6" s="6">
        <v>3</v>
      </c>
      <c r="D6" s="7">
        <v>3.8</v>
      </c>
      <c r="E6" s="7">
        <v>3.43</v>
      </c>
      <c r="F6" s="7">
        <v>5.29</v>
      </c>
      <c r="G6" s="7">
        <v>4</v>
      </c>
      <c r="H6" s="8">
        <v>1.5</v>
      </c>
      <c r="I6" s="6">
        <v>4</v>
      </c>
      <c r="J6" s="7">
        <v>4.01</v>
      </c>
      <c r="K6" s="7">
        <v>4.93</v>
      </c>
      <c r="L6" s="7">
        <v>5.92</v>
      </c>
      <c r="M6" s="7">
        <v>5.52</v>
      </c>
      <c r="N6" s="8">
        <v>3.45</v>
      </c>
      <c r="O6" s="6">
        <v>5.5</v>
      </c>
      <c r="P6" s="7">
        <v>4.67</v>
      </c>
      <c r="Q6" s="7">
        <v>6.71</v>
      </c>
      <c r="R6" s="7">
        <v>7.93</v>
      </c>
      <c r="S6" s="7">
        <v>7.85</v>
      </c>
      <c r="T6" s="8">
        <v>4.49</v>
      </c>
    </row>
    <row r="7" spans="2:20" x14ac:dyDescent="0.2">
      <c r="B7" s="9" t="s">
        <v>25</v>
      </c>
      <c r="C7" s="10">
        <v>0.8</v>
      </c>
      <c r="D7" s="11">
        <v>0.32</v>
      </c>
      <c r="E7" s="11">
        <v>0.28000000000000003</v>
      </c>
      <c r="F7" s="11">
        <v>0.25</v>
      </c>
      <c r="G7" s="11">
        <v>0.81</v>
      </c>
      <c r="H7" s="12">
        <v>0.3</v>
      </c>
      <c r="I7" s="10">
        <v>0.8</v>
      </c>
      <c r="J7" s="11">
        <v>0.4</v>
      </c>
      <c r="K7" s="11">
        <v>0.49</v>
      </c>
      <c r="L7" s="11">
        <v>0.51</v>
      </c>
      <c r="M7" s="11">
        <v>1.22</v>
      </c>
      <c r="N7" s="12">
        <v>0.48</v>
      </c>
      <c r="O7" s="10">
        <v>1</v>
      </c>
      <c r="P7" s="11">
        <v>0.74</v>
      </c>
      <c r="Q7" s="11">
        <v>0.75</v>
      </c>
      <c r="R7" s="11">
        <v>0.56000000000000005</v>
      </c>
      <c r="S7" s="11">
        <v>1.99</v>
      </c>
      <c r="T7" s="12">
        <v>0.82</v>
      </c>
    </row>
    <row r="8" spans="2:20" x14ac:dyDescent="0.2">
      <c r="B8" s="9" t="s">
        <v>26</v>
      </c>
      <c r="C8" s="10">
        <v>0.97</v>
      </c>
      <c r="D8" s="11">
        <v>0.5</v>
      </c>
      <c r="E8" s="11">
        <v>1</v>
      </c>
      <c r="F8" s="11">
        <v>1</v>
      </c>
      <c r="G8" s="11">
        <v>1.46</v>
      </c>
      <c r="H8" s="12">
        <v>0.56000000000000005</v>
      </c>
      <c r="I8" s="10">
        <v>1.27</v>
      </c>
      <c r="J8" s="11">
        <v>0.56000000000000005</v>
      </c>
      <c r="K8" s="11">
        <v>1.39</v>
      </c>
      <c r="L8" s="11">
        <v>1.48</v>
      </c>
      <c r="M8" s="11">
        <v>2.3199999999999998</v>
      </c>
      <c r="N8" s="12">
        <v>0.85</v>
      </c>
      <c r="O8" s="10">
        <v>1.27</v>
      </c>
      <c r="P8" s="11">
        <v>0.97</v>
      </c>
      <c r="Q8" s="11">
        <v>1.74</v>
      </c>
      <c r="R8" s="11">
        <v>1.97</v>
      </c>
      <c r="S8" s="11">
        <v>3.16</v>
      </c>
      <c r="T8" s="12">
        <v>0.89</v>
      </c>
    </row>
    <row r="9" spans="2:20" x14ac:dyDescent="0.2">
      <c r="B9" s="9" t="s">
        <v>27</v>
      </c>
      <c r="C9" s="10">
        <v>0.59</v>
      </c>
      <c r="D9" s="11">
        <v>1.02</v>
      </c>
      <c r="E9" s="11">
        <v>0.94</v>
      </c>
      <c r="F9" s="11">
        <v>1.01</v>
      </c>
      <c r="G9" s="11">
        <v>0.94</v>
      </c>
      <c r="H9" s="12">
        <v>0.85</v>
      </c>
      <c r="I9" s="10">
        <v>1.23</v>
      </c>
      <c r="J9" s="11">
        <v>1.1100000000000001</v>
      </c>
      <c r="K9" s="11">
        <v>0.99</v>
      </c>
      <c r="L9" s="11">
        <v>1.07</v>
      </c>
      <c r="M9" s="11">
        <v>1.02</v>
      </c>
      <c r="N9" s="12">
        <v>0.85</v>
      </c>
      <c r="O9" s="10">
        <v>1.39</v>
      </c>
      <c r="P9" s="11">
        <v>1.21</v>
      </c>
      <c r="Q9" s="11">
        <v>1.17</v>
      </c>
      <c r="R9" s="11">
        <v>1.1100000000000001</v>
      </c>
      <c r="S9" s="11">
        <v>1.33</v>
      </c>
      <c r="T9" s="12">
        <v>1.1100000000000001</v>
      </c>
    </row>
    <row r="10" spans="2:20" ht="13.5" thickBot="1" x14ac:dyDescent="0.25">
      <c r="B10" s="9" t="s">
        <v>28</v>
      </c>
      <c r="C10" s="10">
        <v>6.16</v>
      </c>
      <c r="D10" s="11">
        <v>6.64</v>
      </c>
      <c r="E10" s="11">
        <v>6.74</v>
      </c>
      <c r="F10" s="11">
        <v>8</v>
      </c>
      <c r="G10" s="11">
        <v>7.14</v>
      </c>
      <c r="H10" s="12">
        <v>3.5</v>
      </c>
      <c r="I10" s="10">
        <v>7.4</v>
      </c>
      <c r="J10" s="11">
        <v>7.3</v>
      </c>
      <c r="K10" s="11">
        <v>8.0399999999999991</v>
      </c>
      <c r="L10" s="11">
        <v>8.31</v>
      </c>
      <c r="M10" s="11">
        <v>8.4</v>
      </c>
      <c r="N10" s="12">
        <v>5.1100000000000003</v>
      </c>
      <c r="O10" s="10">
        <v>8.9600000000000009</v>
      </c>
      <c r="P10" s="11">
        <v>8.69</v>
      </c>
      <c r="Q10" s="11">
        <v>9.4</v>
      </c>
      <c r="R10" s="11">
        <v>9.51</v>
      </c>
      <c r="S10" s="11">
        <v>10.43</v>
      </c>
      <c r="T10" s="12">
        <v>6.22</v>
      </c>
    </row>
    <row r="11" spans="2:20" x14ac:dyDescent="0.2">
      <c r="B11" s="5" t="s">
        <v>29</v>
      </c>
      <c r="C11" s="10">
        <v>0.65</v>
      </c>
      <c r="D11" s="11">
        <v>0.65</v>
      </c>
      <c r="E11" s="11">
        <v>0.65</v>
      </c>
      <c r="F11" s="11">
        <v>0.65</v>
      </c>
      <c r="G11" s="11">
        <v>0.65</v>
      </c>
      <c r="H11" s="12">
        <v>0.65</v>
      </c>
      <c r="I11" s="10">
        <v>0.65</v>
      </c>
      <c r="J11" s="11">
        <v>0.65</v>
      </c>
      <c r="K11" s="11">
        <v>0.65</v>
      </c>
      <c r="L11" s="11">
        <v>0.65</v>
      </c>
      <c r="M11" s="11">
        <v>0.65</v>
      </c>
      <c r="N11" s="12">
        <v>0.65</v>
      </c>
      <c r="O11" s="10">
        <v>0.65</v>
      </c>
      <c r="P11" s="11">
        <v>0.65</v>
      </c>
      <c r="Q11" s="11">
        <v>0.65</v>
      </c>
      <c r="R11" s="11">
        <v>0.65</v>
      </c>
      <c r="S11" s="11">
        <v>0.65</v>
      </c>
      <c r="T11" s="12">
        <v>0.65</v>
      </c>
    </row>
    <row r="12" spans="2:20" x14ac:dyDescent="0.2">
      <c r="B12" s="9" t="s">
        <v>30</v>
      </c>
      <c r="C12" s="10">
        <v>3</v>
      </c>
      <c r="D12" s="11">
        <v>3</v>
      </c>
      <c r="E12" s="11">
        <v>3</v>
      </c>
      <c r="F12" s="11">
        <v>3</v>
      </c>
      <c r="G12" s="11">
        <v>3</v>
      </c>
      <c r="H12" s="12">
        <v>3</v>
      </c>
      <c r="I12" s="10">
        <v>3</v>
      </c>
      <c r="J12" s="11">
        <v>3</v>
      </c>
      <c r="K12" s="11">
        <v>3</v>
      </c>
      <c r="L12" s="11">
        <v>3</v>
      </c>
      <c r="M12" s="11">
        <v>3</v>
      </c>
      <c r="N12" s="12">
        <v>3</v>
      </c>
      <c r="O12" s="10">
        <v>3</v>
      </c>
      <c r="P12" s="11">
        <v>3</v>
      </c>
      <c r="Q12" s="11">
        <v>3</v>
      </c>
      <c r="R12" s="11">
        <v>3</v>
      </c>
      <c r="S12" s="11">
        <v>3</v>
      </c>
      <c r="T12" s="12">
        <v>3</v>
      </c>
    </row>
    <row r="13" spans="2:20" x14ac:dyDescent="0.2">
      <c r="B13" s="9" t="s">
        <v>31</v>
      </c>
      <c r="C13" s="10">
        <v>2</v>
      </c>
      <c r="D13" s="11">
        <v>2</v>
      </c>
      <c r="E13" s="11">
        <v>2</v>
      </c>
      <c r="F13" s="11">
        <v>2</v>
      </c>
      <c r="G13" s="11">
        <v>2</v>
      </c>
      <c r="H13" s="12">
        <v>2</v>
      </c>
      <c r="I13" s="10">
        <v>2</v>
      </c>
      <c r="J13" s="11">
        <v>2</v>
      </c>
      <c r="K13" s="11">
        <v>2</v>
      </c>
      <c r="L13" s="11">
        <v>2</v>
      </c>
      <c r="M13" s="11">
        <v>2</v>
      </c>
      <c r="N13" s="12">
        <v>2</v>
      </c>
      <c r="O13" s="10">
        <v>5</v>
      </c>
      <c r="P13" s="11">
        <v>5</v>
      </c>
      <c r="Q13" s="11">
        <v>5</v>
      </c>
      <c r="R13" s="11">
        <v>5</v>
      </c>
      <c r="S13" s="11">
        <v>5</v>
      </c>
      <c r="T13" s="12">
        <v>5</v>
      </c>
    </row>
    <row r="14" spans="2:20" x14ac:dyDescent="0.2">
      <c r="B14" s="9" t="s">
        <v>32</v>
      </c>
      <c r="C14" s="10">
        <v>2</v>
      </c>
      <c r="D14" s="11">
        <v>2</v>
      </c>
      <c r="E14" s="11">
        <v>2</v>
      </c>
      <c r="F14" s="11">
        <v>2</v>
      </c>
      <c r="G14" s="11">
        <v>2</v>
      </c>
      <c r="H14" s="12">
        <v>2</v>
      </c>
      <c r="I14" s="10">
        <v>2</v>
      </c>
      <c r="J14" s="11">
        <v>2</v>
      </c>
      <c r="K14" s="11">
        <v>2</v>
      </c>
      <c r="L14" s="11">
        <v>2</v>
      </c>
      <c r="M14" s="11">
        <v>2</v>
      </c>
      <c r="N14" s="12">
        <v>2</v>
      </c>
      <c r="O14" s="10">
        <v>2</v>
      </c>
      <c r="P14" s="11">
        <v>2</v>
      </c>
      <c r="Q14" s="11">
        <v>2</v>
      </c>
      <c r="R14" s="11">
        <v>2</v>
      </c>
      <c r="S14" s="11">
        <v>2</v>
      </c>
      <c r="T14" s="12">
        <v>2</v>
      </c>
    </row>
    <row r="15" spans="2:20" ht="13.5" thickBot="1" x14ac:dyDescent="0.25">
      <c r="B15" s="13" t="s">
        <v>33</v>
      </c>
      <c r="C15" s="14">
        <f>SUM(C11:C13)</f>
        <v>5.65</v>
      </c>
      <c r="D15" s="15">
        <f>SUM(D11:D13)</f>
        <v>5.65</v>
      </c>
      <c r="E15" s="15">
        <f t="shared" ref="E15:T15" si="0">SUM(E11:E13)</f>
        <v>5.65</v>
      </c>
      <c r="F15" s="15">
        <f t="shared" si="0"/>
        <v>5.65</v>
      </c>
      <c r="G15" s="15">
        <f t="shared" si="0"/>
        <v>5.65</v>
      </c>
      <c r="H15" s="15">
        <f t="shared" si="0"/>
        <v>5.65</v>
      </c>
      <c r="I15" s="14">
        <f t="shared" si="0"/>
        <v>5.65</v>
      </c>
      <c r="J15" s="15">
        <f t="shared" si="0"/>
        <v>5.65</v>
      </c>
      <c r="K15" s="15">
        <f t="shared" si="0"/>
        <v>5.65</v>
      </c>
      <c r="L15" s="15">
        <f t="shared" si="0"/>
        <v>5.65</v>
      </c>
      <c r="M15" s="15">
        <f t="shared" si="0"/>
        <v>5.65</v>
      </c>
      <c r="N15" s="15">
        <f t="shared" si="0"/>
        <v>5.65</v>
      </c>
      <c r="O15" s="14">
        <f t="shared" si="0"/>
        <v>8.65</v>
      </c>
      <c r="P15" s="15">
        <f t="shared" si="0"/>
        <v>8.65</v>
      </c>
      <c r="Q15" s="15">
        <f t="shared" si="0"/>
        <v>8.65</v>
      </c>
      <c r="R15" s="15">
        <f t="shared" si="0"/>
        <v>8.65</v>
      </c>
      <c r="S15" s="15">
        <f t="shared" si="0"/>
        <v>8.65</v>
      </c>
      <c r="T15" s="16">
        <f t="shared" si="0"/>
        <v>8.65</v>
      </c>
    </row>
    <row r="16" spans="2:20" ht="13.5" thickBot="1" x14ac:dyDescent="0.25">
      <c r="B16" s="17"/>
      <c r="I16" s="17"/>
      <c r="J16" s="17"/>
      <c r="K16" s="17"/>
      <c r="L16" s="17"/>
      <c r="M16" s="17"/>
      <c r="N16" s="17"/>
    </row>
    <row r="17" spans="2:23" ht="16.5" thickBot="1" x14ac:dyDescent="0.3">
      <c r="B17" s="18">
        <v>1</v>
      </c>
    </row>
    <row r="18" spans="2:23" ht="16.5" thickBot="1" x14ac:dyDescent="0.3">
      <c r="B18" s="19" t="s">
        <v>5</v>
      </c>
      <c r="C18" s="509" t="s">
        <v>34</v>
      </c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1"/>
      <c r="O18" s="512" t="s">
        <v>35</v>
      </c>
      <c r="P18" s="513"/>
      <c r="Q18" s="513"/>
      <c r="R18" s="513"/>
      <c r="S18" s="513"/>
      <c r="T18" s="514"/>
    </row>
    <row r="19" spans="2:23" x14ac:dyDescent="0.2">
      <c r="B19" s="20">
        <v>1</v>
      </c>
      <c r="C19" s="501" t="s">
        <v>36</v>
      </c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3"/>
      <c r="O19" s="504">
        <v>20.34</v>
      </c>
      <c r="P19" s="505"/>
      <c r="Q19" s="506">
        <v>22.12</v>
      </c>
      <c r="R19" s="506"/>
      <c r="S19" s="506">
        <v>25</v>
      </c>
      <c r="T19" s="507"/>
    </row>
    <row r="20" spans="2:23" x14ac:dyDescent="0.2">
      <c r="B20" s="21">
        <v>2</v>
      </c>
      <c r="C20" s="515" t="s">
        <v>37</v>
      </c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7"/>
      <c r="O20" s="518">
        <v>19.600000000000001</v>
      </c>
      <c r="P20" s="519"/>
      <c r="Q20" s="520">
        <v>20.97</v>
      </c>
      <c r="R20" s="520"/>
      <c r="S20" s="520">
        <v>24.23</v>
      </c>
      <c r="T20" s="521"/>
    </row>
    <row r="21" spans="2:23" x14ac:dyDescent="0.2">
      <c r="B21" s="21">
        <v>3</v>
      </c>
      <c r="C21" s="515" t="s">
        <v>38</v>
      </c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7"/>
      <c r="O21" s="518">
        <v>20.76</v>
      </c>
      <c r="P21" s="519"/>
      <c r="Q21" s="520">
        <v>24.18</v>
      </c>
      <c r="R21" s="520"/>
      <c r="S21" s="520">
        <v>26.44</v>
      </c>
      <c r="T21" s="521"/>
    </row>
    <row r="22" spans="2:23" x14ac:dyDescent="0.2">
      <c r="B22" s="21">
        <v>4</v>
      </c>
      <c r="C22" s="515" t="s">
        <v>39</v>
      </c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7"/>
      <c r="O22" s="518">
        <v>24</v>
      </c>
      <c r="P22" s="519"/>
      <c r="Q22" s="520">
        <v>25.84</v>
      </c>
      <c r="R22" s="520"/>
      <c r="S22" s="520">
        <v>27.86</v>
      </c>
      <c r="T22" s="521"/>
    </row>
    <row r="23" spans="2:23" x14ac:dyDescent="0.2">
      <c r="B23" s="21">
        <v>5</v>
      </c>
      <c r="C23" s="515" t="s">
        <v>40</v>
      </c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7"/>
      <c r="O23" s="518">
        <v>22.8</v>
      </c>
      <c r="P23" s="519"/>
      <c r="Q23" s="520">
        <v>27.48</v>
      </c>
      <c r="R23" s="520"/>
      <c r="S23" s="520">
        <v>30.95</v>
      </c>
      <c r="T23" s="521"/>
    </row>
    <row r="24" spans="2:23" ht="13.5" thickBot="1" x14ac:dyDescent="0.25">
      <c r="B24" s="22">
        <v>6</v>
      </c>
      <c r="C24" s="533" t="s">
        <v>41</v>
      </c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5"/>
      <c r="O24" s="536">
        <v>11.1</v>
      </c>
      <c r="P24" s="537"/>
      <c r="Q24" s="525">
        <v>14.02</v>
      </c>
      <c r="R24" s="525"/>
      <c r="S24" s="525">
        <v>16.8</v>
      </c>
      <c r="T24" s="526"/>
    </row>
    <row r="25" spans="2:23" ht="13.5" thickBot="1" x14ac:dyDescent="0.25">
      <c r="B25" s="17"/>
      <c r="I25" s="17"/>
      <c r="J25" s="17"/>
      <c r="K25" s="17"/>
      <c r="L25" s="17"/>
      <c r="M25" s="17"/>
      <c r="N25" s="17"/>
      <c r="W25" s="23" t="s">
        <v>42</v>
      </c>
    </row>
    <row r="26" spans="2:23" ht="16.5" thickBot="1" x14ac:dyDescent="0.3">
      <c r="B26" s="18">
        <v>1</v>
      </c>
    </row>
    <row r="27" spans="2:23" ht="16.5" thickBot="1" x14ac:dyDescent="0.3">
      <c r="B27" s="19" t="s">
        <v>43</v>
      </c>
      <c r="C27" s="522"/>
      <c r="D27" s="523"/>
      <c r="E27" s="523"/>
      <c r="F27" s="523"/>
      <c r="G27" s="523"/>
      <c r="H27" s="523"/>
      <c r="I27" s="524"/>
    </row>
    <row r="28" spans="2:23" x14ac:dyDescent="0.2">
      <c r="B28" s="21">
        <v>1</v>
      </c>
      <c r="C28" s="527" t="s">
        <v>1</v>
      </c>
      <c r="D28" s="528"/>
      <c r="E28" s="528"/>
      <c r="F28" s="528"/>
      <c r="G28" s="528"/>
      <c r="H28" s="528"/>
      <c r="I28" s="529"/>
    </row>
    <row r="29" spans="2:23" ht="13.5" thickBot="1" x14ac:dyDescent="0.25">
      <c r="B29" s="21">
        <v>2</v>
      </c>
      <c r="C29" s="530" t="s">
        <v>2</v>
      </c>
      <c r="D29" s="531"/>
      <c r="E29" s="531"/>
      <c r="F29" s="531"/>
      <c r="G29" s="531"/>
      <c r="H29" s="531"/>
      <c r="I29" s="532"/>
    </row>
    <row r="48" spans="3:14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</sheetData>
  <mergeCells count="32">
    <mergeCell ref="C28:I28"/>
    <mergeCell ref="C29:I29"/>
    <mergeCell ref="C24:N24"/>
    <mergeCell ref="O24:P24"/>
    <mergeCell ref="Q24:R24"/>
    <mergeCell ref="C22:N22"/>
    <mergeCell ref="O22:P22"/>
    <mergeCell ref="Q22:R22"/>
    <mergeCell ref="S22:T22"/>
    <mergeCell ref="C27:I27"/>
    <mergeCell ref="S24:T24"/>
    <mergeCell ref="C23:N23"/>
    <mergeCell ref="O23:P23"/>
    <mergeCell ref="Q23:R23"/>
    <mergeCell ref="S23:T23"/>
    <mergeCell ref="C21:N21"/>
    <mergeCell ref="O21:P21"/>
    <mergeCell ref="Q21:R21"/>
    <mergeCell ref="S21:T21"/>
    <mergeCell ref="C20:N20"/>
    <mergeCell ref="O20:P20"/>
    <mergeCell ref="Q20:R20"/>
    <mergeCell ref="S20:T20"/>
    <mergeCell ref="C19:N19"/>
    <mergeCell ref="O19:P19"/>
    <mergeCell ref="Q19:R19"/>
    <mergeCell ref="S19:T19"/>
    <mergeCell ref="C4:H4"/>
    <mergeCell ref="I4:N4"/>
    <mergeCell ref="O4:T4"/>
    <mergeCell ref="C18:N18"/>
    <mergeCell ref="O18:T18"/>
  </mergeCells>
  <phoneticPr fontId="2" type="noConversion"/>
  <conditionalFormatting sqref="N5:N14 B24:N24 T5:T14 H5:H14">
    <cfRule type="expression" dxfId="5" priority="1" stopIfTrue="1">
      <formula>($B$1=6)</formula>
    </cfRule>
  </conditionalFormatting>
  <conditionalFormatting sqref="M5:M14 B23:N23 S5:S14 G5:G14">
    <cfRule type="expression" dxfId="4" priority="2" stopIfTrue="1">
      <formula>($B$1=5)</formula>
    </cfRule>
  </conditionalFormatting>
  <conditionalFormatting sqref="L5:L14 B22:N22 R5:R14 F5:F14">
    <cfRule type="expression" dxfId="3" priority="3" stopIfTrue="1">
      <formula>($B$1=4)</formula>
    </cfRule>
  </conditionalFormatting>
  <conditionalFormatting sqref="P15:T15 B21:N21 Q5:Q14 E5:E14 K5:K14 D15:H15 J15:N15 B29">
    <cfRule type="expression" dxfId="2" priority="4" stopIfTrue="1">
      <formula>($B$1=3)</formula>
    </cfRule>
  </conditionalFormatting>
  <conditionalFormatting sqref="J5:J14 B20:N20 P5:P14 D5:D14 B28">
    <cfRule type="expression" dxfId="1" priority="5" stopIfTrue="1">
      <formula>($B$1=2)</formula>
    </cfRule>
  </conditionalFormatting>
  <conditionalFormatting sqref="O5:O15 B19:N19 C18:N18 C5:C15 I5:I15">
    <cfRule type="expression" dxfId="0" priority="6" stopIfTrue="1">
      <formula>($B$1=1)</formula>
    </cfRule>
  </conditionalFormatting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ANEXO 01-ORÇAMENTO</vt:lpstr>
      <vt:lpstr>ANEXO 02-BDI</vt:lpstr>
      <vt:lpstr>ANEXO 03-CRONOGRAMA</vt:lpstr>
      <vt:lpstr>ANEXO 04- ENCARGOS SOCIAIS</vt:lpstr>
      <vt:lpstr>Plan4</vt:lpstr>
      <vt:lpstr>'ANEXO 01-ORÇAMENTO'!Area_de_impressao</vt:lpstr>
      <vt:lpstr>'ANEXO 02-BDI'!Area_de_impressao</vt:lpstr>
      <vt:lpstr>'ANEXO 03-CRONOGRAMA'!Area_de_impressao</vt:lpstr>
      <vt:lpstr>'ANEXO 01-ORÇAMENTO'!Titulos_de_impressao</vt:lpstr>
      <vt:lpstr>'ANEXO 03-CRONOGRAMA'!Titulos_de_impressao</vt:lpstr>
    </vt:vector>
  </TitlesOfParts>
  <Company>Caixa Econômica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Speggiorin</dc:creator>
  <cp:lastModifiedBy>Samara - Licitações</cp:lastModifiedBy>
  <cp:lastPrinted>2019-05-21T14:39:43Z</cp:lastPrinted>
  <dcterms:created xsi:type="dcterms:W3CDTF">2014-06-24T16:50:41Z</dcterms:created>
  <dcterms:modified xsi:type="dcterms:W3CDTF">2019-06-17T18:03:50Z</dcterms:modified>
</cp:coreProperties>
</file>