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92.168.1.147\d\Documentos Ewerton\EDITAIS - 2019\T. PREÇOS\TP 005-19\"/>
    </mc:Choice>
  </mc:AlternateContent>
  <bookViews>
    <workbookView xWindow="0" yWindow="0" windowWidth="21600" windowHeight="9885" tabRatio="820"/>
  </bookViews>
  <sheets>
    <sheet name="TIPO 1 bloco-220 v" sheetId="76" r:id="rId1"/>
    <sheet name="cronograma padrão tipo 1 (2)" sheetId="82" r:id="rId2"/>
    <sheet name="ENCARGOS SOCIAIS" sheetId="80" r:id="rId3"/>
  </sheets>
  <externalReferences>
    <externalReference r:id="rId4"/>
    <externalReference r:id="rId5"/>
  </externalReferences>
  <definedNames>
    <definedName name="_Fill" localSheetId="1" hidden="1">#REF!</definedName>
    <definedName name="_Fill" hidden="1">#REF!</definedName>
    <definedName name="_xlnm._FilterDatabase" localSheetId="0" hidden="1">'TIPO 1 bloco-220 v'!$A$12:$K$569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demir" hidden="1">{#N/A,#N/A,FALSE,"Cronograma";#N/A,#N/A,FALSE,"Cronogr. 2"}</definedName>
    <definedName name="_xlnm.Print_Area" localSheetId="1">'cronograma padrão tipo 1 (2)'!$A$1:$M$63</definedName>
    <definedName name="_xlnm.Print_Area" localSheetId="0">'TIPO 1 bloco-220 v'!$A$1:$K$577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0">'TIPO 1 bloco-220 v'!$1:$12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5" i="76" l="1"/>
  <c r="K291" i="76"/>
  <c r="K292" i="76"/>
  <c r="K293" i="76"/>
  <c r="K294" i="76"/>
  <c r="K281" i="76"/>
  <c r="K282" i="76"/>
  <c r="K283" i="76"/>
  <c r="K284" i="76"/>
  <c r="K285" i="76"/>
  <c r="K286" i="76"/>
  <c r="K287" i="76"/>
  <c r="K288" i="76"/>
  <c r="K289" i="76"/>
  <c r="K290" i="76"/>
  <c r="K269" i="76"/>
  <c r="K270" i="76"/>
  <c r="K271" i="76"/>
  <c r="K272" i="76"/>
  <c r="K273" i="76"/>
  <c r="K274" i="76"/>
  <c r="K275" i="76"/>
  <c r="K276" i="76"/>
  <c r="K277" i="76"/>
  <c r="K278" i="76"/>
  <c r="K279" i="76"/>
  <c r="K280" i="76"/>
  <c r="M38" i="82" l="1"/>
  <c r="M40" i="82"/>
  <c r="M52" i="82"/>
  <c r="M54" i="82"/>
  <c r="M34" i="82"/>
  <c r="M32" i="82"/>
  <c r="M30" i="82"/>
  <c r="M28" i="82"/>
  <c r="M26" i="82"/>
  <c r="M22" i="82"/>
  <c r="C55" i="82" l="1"/>
  <c r="C53" i="82"/>
  <c r="C51" i="82"/>
  <c r="C49" i="82"/>
  <c r="C47" i="82"/>
  <c r="C45" i="82"/>
  <c r="C43" i="82"/>
  <c r="C41" i="82"/>
  <c r="C39" i="82"/>
  <c r="C37" i="82"/>
  <c r="C33" i="82"/>
  <c r="C31" i="82"/>
  <c r="C29" i="82"/>
  <c r="C27" i="82"/>
  <c r="C25" i="82"/>
  <c r="C21" i="82"/>
  <c r="C19" i="82"/>
  <c r="C17" i="82"/>
  <c r="C15" i="82"/>
  <c r="C9" i="82"/>
  <c r="K47" i="76" l="1"/>
  <c r="K31" i="76"/>
  <c r="K32" i="76"/>
  <c r="K33" i="76"/>
  <c r="K34" i="76"/>
  <c r="I34" i="76"/>
  <c r="H34" i="76" s="1"/>
  <c r="G34" i="76"/>
  <c r="I33" i="76"/>
  <c r="H33" i="76" s="1"/>
  <c r="I32" i="76"/>
  <c r="G32" i="76" s="1"/>
  <c r="H32" i="76"/>
  <c r="I31" i="76"/>
  <c r="H31" i="76" s="1"/>
  <c r="G31" i="76"/>
  <c r="G33" i="76" l="1"/>
  <c r="I566" i="76" l="1"/>
  <c r="I558" i="76"/>
  <c r="I559" i="76"/>
  <c r="I560" i="76"/>
  <c r="I561" i="76"/>
  <c r="I562" i="76"/>
  <c r="I544" i="76"/>
  <c r="I545" i="76"/>
  <c r="I546" i="76"/>
  <c r="I547" i="76"/>
  <c r="I548" i="76"/>
  <c r="I549" i="76"/>
  <c r="I551" i="76"/>
  <c r="I552" i="76"/>
  <c r="I553" i="76"/>
  <c r="I554" i="76"/>
  <c r="I555" i="76"/>
  <c r="I556" i="76"/>
  <c r="I557" i="76"/>
  <c r="I543" i="76"/>
  <c r="I527" i="76"/>
  <c r="I528" i="76"/>
  <c r="I529" i="76"/>
  <c r="I530" i="76"/>
  <c r="I531" i="76"/>
  <c r="I532" i="76"/>
  <c r="I533" i="76"/>
  <c r="I534" i="76"/>
  <c r="I535" i="76"/>
  <c r="I536" i="76"/>
  <c r="I537" i="76"/>
  <c r="I538" i="76"/>
  <c r="I526" i="76"/>
  <c r="I520" i="76"/>
  <c r="I521" i="76"/>
  <c r="I522" i="76"/>
  <c r="I519" i="76"/>
  <c r="I514" i="76"/>
  <c r="I515" i="76"/>
  <c r="I507" i="76"/>
  <c r="I508" i="76"/>
  <c r="I510" i="76"/>
  <c r="I511" i="76"/>
  <c r="I512" i="76"/>
  <c r="I513" i="76"/>
  <c r="I498" i="76"/>
  <c r="I499" i="76"/>
  <c r="I500" i="76"/>
  <c r="I501" i="76"/>
  <c r="I502" i="76"/>
  <c r="I503" i="76"/>
  <c r="I504" i="76"/>
  <c r="I505" i="76"/>
  <c r="I487" i="76"/>
  <c r="I488" i="76"/>
  <c r="I489" i="76"/>
  <c r="I490" i="76"/>
  <c r="I491" i="76"/>
  <c r="I492" i="76"/>
  <c r="I493" i="76"/>
  <c r="I494" i="76"/>
  <c r="I495" i="76"/>
  <c r="I496" i="76"/>
  <c r="I486" i="76"/>
  <c r="I479" i="76"/>
  <c r="I480" i="76"/>
  <c r="I481" i="76"/>
  <c r="I478" i="76"/>
  <c r="I474" i="76"/>
  <c r="I465" i="76"/>
  <c r="I466" i="76"/>
  <c r="I467" i="76"/>
  <c r="I468" i="76"/>
  <c r="I469" i="76"/>
  <c r="I470" i="76"/>
  <c r="I471" i="76"/>
  <c r="I472" i="76"/>
  <c r="I473" i="76"/>
  <c r="I452" i="76"/>
  <c r="I453" i="76"/>
  <c r="I454" i="76"/>
  <c r="I455" i="76"/>
  <c r="I456" i="76"/>
  <c r="I457" i="76"/>
  <c r="I458" i="76"/>
  <c r="I459" i="76"/>
  <c r="I461" i="76"/>
  <c r="I462" i="76"/>
  <c r="I463" i="76"/>
  <c r="I464" i="76"/>
  <c r="I438" i="76"/>
  <c r="I439" i="76"/>
  <c r="I440" i="76"/>
  <c r="I441" i="76"/>
  <c r="I442" i="76"/>
  <c r="I444" i="76"/>
  <c r="I445" i="76"/>
  <c r="I446" i="76"/>
  <c r="I447" i="76"/>
  <c r="I448" i="76"/>
  <c r="I449" i="76"/>
  <c r="I450" i="76"/>
  <c r="I451" i="76"/>
  <c r="I433" i="76"/>
  <c r="I434" i="76"/>
  <c r="I435" i="76"/>
  <c r="I436" i="76"/>
  <c r="I437" i="76"/>
  <c r="I425" i="76"/>
  <c r="I426" i="76"/>
  <c r="I427" i="76"/>
  <c r="I428" i="76"/>
  <c r="I429" i="76"/>
  <c r="I430" i="76"/>
  <c r="I432" i="76"/>
  <c r="I414" i="76"/>
  <c r="I415" i="76"/>
  <c r="I416" i="76"/>
  <c r="I417" i="76"/>
  <c r="I418" i="76"/>
  <c r="I419" i="76"/>
  <c r="I420" i="76"/>
  <c r="I421" i="76"/>
  <c r="I422" i="76"/>
  <c r="I423" i="76"/>
  <c r="I424" i="76"/>
  <c r="I398" i="76"/>
  <c r="I399" i="76"/>
  <c r="I400" i="76"/>
  <c r="I401" i="76"/>
  <c r="I402" i="76"/>
  <c r="I403" i="76"/>
  <c r="I404" i="76"/>
  <c r="I405" i="76"/>
  <c r="I406" i="76"/>
  <c r="I407" i="76"/>
  <c r="I408" i="76"/>
  <c r="I409" i="76"/>
  <c r="I410" i="76"/>
  <c r="I411" i="76"/>
  <c r="I412" i="76"/>
  <c r="I390" i="76"/>
  <c r="I391" i="76"/>
  <c r="I392" i="76"/>
  <c r="I393" i="76"/>
  <c r="I395" i="76"/>
  <c r="I396" i="76"/>
  <c r="I397" i="76"/>
  <c r="I389" i="76"/>
  <c r="I372" i="76"/>
  <c r="I373" i="76"/>
  <c r="I374" i="76"/>
  <c r="I375" i="76"/>
  <c r="I376" i="76"/>
  <c r="I377" i="76"/>
  <c r="I378" i="76"/>
  <c r="I379" i="76"/>
  <c r="I380" i="76"/>
  <c r="I381" i="76"/>
  <c r="I382" i="76"/>
  <c r="I383" i="76"/>
  <c r="I384" i="76"/>
  <c r="I357" i="76"/>
  <c r="I358" i="76"/>
  <c r="I359" i="76"/>
  <c r="I360" i="76"/>
  <c r="I361" i="76"/>
  <c r="I362" i="76"/>
  <c r="I363" i="76"/>
  <c r="I364" i="76"/>
  <c r="I365" i="76"/>
  <c r="I366" i="76"/>
  <c r="I367" i="76"/>
  <c r="I368" i="76"/>
  <c r="I369" i="76"/>
  <c r="I370" i="76"/>
  <c r="I371" i="76"/>
  <c r="I356" i="76"/>
  <c r="I351" i="76"/>
  <c r="I352" i="76"/>
  <c r="I333" i="76"/>
  <c r="I334" i="76"/>
  <c r="I335" i="76"/>
  <c r="I336" i="76"/>
  <c r="I337" i="76"/>
  <c r="I338" i="76"/>
  <c r="I339" i="76"/>
  <c r="I340" i="76"/>
  <c r="I341" i="76"/>
  <c r="I342" i="76"/>
  <c r="I343" i="76"/>
  <c r="I344" i="76"/>
  <c r="I345" i="76"/>
  <c r="I346" i="76"/>
  <c r="I347" i="76"/>
  <c r="I348" i="76"/>
  <c r="I349" i="76"/>
  <c r="I350" i="76"/>
  <c r="I332" i="76"/>
  <c r="I323" i="76"/>
  <c r="I324" i="76"/>
  <c r="I325" i="76"/>
  <c r="I326" i="76"/>
  <c r="I327" i="76"/>
  <c r="I328" i="76"/>
  <c r="I309" i="76"/>
  <c r="I310" i="76"/>
  <c r="I311" i="76"/>
  <c r="I312" i="76"/>
  <c r="I313" i="76"/>
  <c r="I314" i="76"/>
  <c r="I315" i="76"/>
  <c r="I316" i="76"/>
  <c r="I317" i="76"/>
  <c r="I318" i="76"/>
  <c r="I319" i="76"/>
  <c r="I320" i="76"/>
  <c r="I321" i="76"/>
  <c r="I322" i="76"/>
  <c r="I299" i="76"/>
  <c r="I300" i="76"/>
  <c r="I301" i="76"/>
  <c r="I302" i="76"/>
  <c r="I303" i="76"/>
  <c r="I304" i="76"/>
  <c r="I305" i="76"/>
  <c r="I306" i="76"/>
  <c r="I307" i="76"/>
  <c r="I308" i="76"/>
  <c r="I298" i="76"/>
  <c r="I292" i="76"/>
  <c r="I293" i="76"/>
  <c r="I294" i="76"/>
  <c r="I284" i="76"/>
  <c r="I285" i="76"/>
  <c r="I286" i="76"/>
  <c r="I287" i="76"/>
  <c r="I288" i="76"/>
  <c r="I289" i="76"/>
  <c r="I290" i="76"/>
  <c r="I291" i="76"/>
  <c r="I281" i="76"/>
  <c r="I282" i="76"/>
  <c r="I283" i="76"/>
  <c r="I269" i="76"/>
  <c r="I270" i="76"/>
  <c r="I271" i="76"/>
  <c r="I272" i="76"/>
  <c r="I273" i="76"/>
  <c r="I274" i="76"/>
  <c r="I275" i="76"/>
  <c r="I276" i="76"/>
  <c r="I277" i="76"/>
  <c r="I278" i="76"/>
  <c r="I279" i="76"/>
  <c r="I280" i="76"/>
  <c r="I268" i="76"/>
  <c r="I256" i="76"/>
  <c r="I257" i="76"/>
  <c r="I258" i="76"/>
  <c r="I259" i="76"/>
  <c r="I260" i="76"/>
  <c r="I261" i="76"/>
  <c r="I263" i="76"/>
  <c r="I264" i="76"/>
  <c r="I255" i="76"/>
  <c r="I244" i="76"/>
  <c r="I245" i="76"/>
  <c r="I246" i="76"/>
  <c r="I247" i="76"/>
  <c r="I248" i="76"/>
  <c r="I249" i="76"/>
  <c r="I250" i="76"/>
  <c r="I230" i="76"/>
  <c r="I231" i="76"/>
  <c r="I232" i="76"/>
  <c r="I233" i="76"/>
  <c r="I234" i="76"/>
  <c r="I235" i="76"/>
  <c r="I236" i="76"/>
  <c r="I237" i="76"/>
  <c r="I239" i="76"/>
  <c r="I240" i="76"/>
  <c r="I241" i="76"/>
  <c r="I242" i="76"/>
  <c r="I243" i="76"/>
  <c r="I217" i="76"/>
  <c r="I218" i="76"/>
  <c r="I219" i="76"/>
  <c r="I220" i="76"/>
  <c r="I221" i="76"/>
  <c r="I222" i="76"/>
  <c r="I223" i="76"/>
  <c r="I224" i="76"/>
  <c r="I225" i="76"/>
  <c r="I226" i="76"/>
  <c r="I227" i="76"/>
  <c r="I228" i="76"/>
  <c r="I229" i="76"/>
  <c r="I204" i="76"/>
  <c r="I205" i="76"/>
  <c r="I206" i="76"/>
  <c r="I207" i="76"/>
  <c r="I208" i="76"/>
  <c r="I209" i="76"/>
  <c r="I210" i="76"/>
  <c r="I211" i="76"/>
  <c r="I212" i="76"/>
  <c r="I213" i="76"/>
  <c r="I214" i="76"/>
  <c r="I215" i="76"/>
  <c r="I216" i="76"/>
  <c r="I191" i="76"/>
  <c r="I192" i="76"/>
  <c r="I193" i="76"/>
  <c r="I194" i="76"/>
  <c r="I195" i="76"/>
  <c r="I196" i="76"/>
  <c r="I197" i="76"/>
  <c r="I198" i="76"/>
  <c r="I199" i="76"/>
  <c r="I200" i="76"/>
  <c r="I201" i="76"/>
  <c r="I202" i="76"/>
  <c r="I203" i="76"/>
  <c r="I183" i="76"/>
  <c r="I184" i="76"/>
  <c r="I185" i="76"/>
  <c r="I186" i="76"/>
  <c r="I187" i="76"/>
  <c r="I188" i="76"/>
  <c r="I189" i="76"/>
  <c r="I190" i="76"/>
  <c r="I172" i="76"/>
  <c r="I173" i="76"/>
  <c r="I174" i="76"/>
  <c r="I175" i="76"/>
  <c r="I176" i="76"/>
  <c r="I177" i="76"/>
  <c r="I178" i="76"/>
  <c r="I179" i="76"/>
  <c r="I180" i="76"/>
  <c r="I181" i="76"/>
  <c r="I182" i="76"/>
  <c r="I171" i="76"/>
  <c r="I162" i="76"/>
  <c r="I163" i="76"/>
  <c r="I164" i="76"/>
  <c r="I165" i="76"/>
  <c r="I166" i="76"/>
  <c r="I161" i="76"/>
  <c r="I157" i="76"/>
  <c r="I150" i="76"/>
  <c r="I151" i="76"/>
  <c r="I152" i="76"/>
  <c r="I153" i="76"/>
  <c r="I154" i="76"/>
  <c r="I155" i="76"/>
  <c r="I156" i="76"/>
  <c r="I138" i="76"/>
  <c r="I139" i="76"/>
  <c r="I140" i="76"/>
  <c r="I141" i="76"/>
  <c r="I142" i="76"/>
  <c r="I143" i="76"/>
  <c r="I144" i="76"/>
  <c r="I145" i="76"/>
  <c r="I146" i="76"/>
  <c r="I147" i="76"/>
  <c r="I148" i="76"/>
  <c r="I123" i="76"/>
  <c r="I124" i="76"/>
  <c r="I125" i="76"/>
  <c r="I126" i="76"/>
  <c r="I127" i="76"/>
  <c r="I128" i="76"/>
  <c r="I129" i="76"/>
  <c r="I130" i="76"/>
  <c r="I131" i="76"/>
  <c r="I132" i="76"/>
  <c r="I133" i="76"/>
  <c r="I122" i="76"/>
  <c r="I111" i="76"/>
  <c r="I112" i="76"/>
  <c r="I113" i="76"/>
  <c r="I114" i="76"/>
  <c r="I115" i="76"/>
  <c r="I110" i="76"/>
  <c r="I94" i="76"/>
  <c r="I95" i="76"/>
  <c r="I96" i="76"/>
  <c r="I97" i="76"/>
  <c r="I99" i="76"/>
  <c r="I100" i="76"/>
  <c r="I101" i="76"/>
  <c r="I103" i="76"/>
  <c r="I104" i="76"/>
  <c r="I105" i="76"/>
  <c r="I106" i="76"/>
  <c r="I85" i="76"/>
  <c r="I86" i="76"/>
  <c r="I87" i="76"/>
  <c r="I88" i="76"/>
  <c r="I89" i="76"/>
  <c r="I90" i="76"/>
  <c r="I91" i="76"/>
  <c r="I92" i="76"/>
  <c r="I93" i="76"/>
  <c r="I74" i="76"/>
  <c r="I75" i="76"/>
  <c r="I76" i="76"/>
  <c r="I78" i="76"/>
  <c r="I79" i="76"/>
  <c r="I80" i="76"/>
  <c r="I82" i="76"/>
  <c r="I83" i="76"/>
  <c r="I84" i="76"/>
  <c r="I70" i="76"/>
  <c r="I71" i="76"/>
  <c r="I72" i="76"/>
  <c r="I73" i="76"/>
  <c r="I61" i="76"/>
  <c r="I62" i="76"/>
  <c r="I63" i="76"/>
  <c r="I64" i="76"/>
  <c r="I65" i="76"/>
  <c r="I66" i="76"/>
  <c r="I68" i="76"/>
  <c r="I60" i="76"/>
  <c r="I53" i="76"/>
  <c r="I51" i="76"/>
  <c r="I46" i="76"/>
  <c r="I43" i="76"/>
  <c r="I44" i="76"/>
  <c r="I45" i="76"/>
  <c r="I36" i="76"/>
  <c r="I37" i="76"/>
  <c r="I38" i="76"/>
  <c r="I39" i="76"/>
  <c r="I16" i="76"/>
  <c r="I17" i="76"/>
  <c r="I18" i="76"/>
  <c r="I19" i="76"/>
  <c r="I20" i="76"/>
  <c r="I15" i="76"/>
  <c r="G20" i="76" l="1"/>
  <c r="H20" i="76"/>
  <c r="M55" i="82" l="1"/>
  <c r="M53" i="82"/>
  <c r="M51" i="82"/>
  <c r="M49" i="82"/>
  <c r="M47" i="82"/>
  <c r="M45" i="82"/>
  <c r="M43" i="82"/>
  <c r="M41" i="82"/>
  <c r="M39" i="82"/>
  <c r="M37" i="82"/>
  <c r="M35" i="82"/>
  <c r="M33" i="82"/>
  <c r="M31" i="82"/>
  <c r="M29" i="82"/>
  <c r="M27" i="82"/>
  <c r="M25" i="82"/>
  <c r="M21" i="82"/>
  <c r="M19" i="82"/>
  <c r="M17" i="82"/>
  <c r="M15" i="82"/>
  <c r="M9" i="82"/>
  <c r="M14" i="82" l="1"/>
  <c r="I48" i="80"/>
  <c r="A45" i="80"/>
  <c r="A43" i="80"/>
  <c r="A42" i="80"/>
  <c r="A41" i="80"/>
  <c r="A40" i="80"/>
  <c r="A39" i="80"/>
  <c r="A38" i="80"/>
  <c r="A37" i="80"/>
  <c r="A36" i="80"/>
  <c r="A35" i="80"/>
  <c r="A34" i="80"/>
  <c r="A33" i="80"/>
  <c r="A32" i="80"/>
  <c r="A31" i="80"/>
  <c r="A30" i="80"/>
  <c r="A29" i="80"/>
  <c r="A28" i="80"/>
  <c r="A27" i="80"/>
  <c r="A26" i="80"/>
  <c r="A25" i="80"/>
  <c r="A24" i="80"/>
  <c r="A23" i="80"/>
  <c r="A22" i="80"/>
  <c r="A21" i="80"/>
  <c r="A20" i="80"/>
  <c r="A19" i="80"/>
  <c r="A18" i="80"/>
  <c r="A17" i="80"/>
  <c r="A16" i="80"/>
  <c r="A15" i="80"/>
  <c r="A14" i="80"/>
  <c r="A13" i="80"/>
  <c r="A12" i="80"/>
  <c r="A11" i="80"/>
  <c r="A10" i="80"/>
  <c r="A9" i="80"/>
  <c r="G544" i="76" l="1"/>
  <c r="K544" i="76"/>
  <c r="G545" i="76"/>
  <c r="K545" i="76"/>
  <c r="G546" i="76"/>
  <c r="K546" i="76"/>
  <c r="G547" i="76"/>
  <c r="K547" i="76"/>
  <c r="G548" i="76"/>
  <c r="K548" i="76"/>
  <c r="G549" i="76"/>
  <c r="K549" i="76"/>
  <c r="G551" i="76"/>
  <c r="K551" i="76"/>
  <c r="G552" i="76"/>
  <c r="K552" i="76"/>
  <c r="G553" i="76"/>
  <c r="K553" i="76"/>
  <c r="G554" i="76"/>
  <c r="K554" i="76"/>
  <c r="G555" i="76"/>
  <c r="K555" i="76"/>
  <c r="G556" i="76"/>
  <c r="K556" i="76"/>
  <c r="G557" i="76"/>
  <c r="K557" i="76"/>
  <c r="G558" i="76"/>
  <c r="K558" i="76"/>
  <c r="G559" i="76"/>
  <c r="K559" i="76"/>
  <c r="G560" i="76"/>
  <c r="K560" i="76"/>
  <c r="G561" i="76"/>
  <c r="K561" i="76"/>
  <c r="G562" i="76"/>
  <c r="K562" i="76"/>
  <c r="G527" i="76"/>
  <c r="K527" i="76"/>
  <c r="G528" i="76"/>
  <c r="K528" i="76"/>
  <c r="G529" i="76"/>
  <c r="K529" i="76"/>
  <c r="G530" i="76"/>
  <c r="K530" i="76"/>
  <c r="G531" i="76"/>
  <c r="K531" i="76"/>
  <c r="G532" i="76"/>
  <c r="K532" i="76"/>
  <c r="G533" i="76"/>
  <c r="K533" i="76"/>
  <c r="G534" i="76"/>
  <c r="K534" i="76"/>
  <c r="G535" i="76"/>
  <c r="K535" i="76"/>
  <c r="G536" i="76"/>
  <c r="K536" i="76"/>
  <c r="G537" i="76"/>
  <c r="K537" i="76"/>
  <c r="G538" i="76"/>
  <c r="K538" i="76"/>
  <c r="G520" i="76"/>
  <c r="K520" i="76"/>
  <c r="G521" i="76"/>
  <c r="K521" i="76"/>
  <c r="G522" i="76"/>
  <c r="K522" i="76"/>
  <c r="G487" i="76"/>
  <c r="K487" i="76"/>
  <c r="G488" i="76"/>
  <c r="K488" i="76"/>
  <c r="G489" i="76"/>
  <c r="K489" i="76"/>
  <c r="G490" i="76"/>
  <c r="K490" i="76"/>
  <c r="G491" i="76"/>
  <c r="K491" i="76"/>
  <c r="G492" i="76"/>
  <c r="K492" i="76"/>
  <c r="G493" i="76"/>
  <c r="K493" i="76"/>
  <c r="G494" i="76"/>
  <c r="K494" i="76"/>
  <c r="G495" i="76"/>
  <c r="K495" i="76"/>
  <c r="G496" i="76"/>
  <c r="K496" i="76"/>
  <c r="G498" i="76"/>
  <c r="K498" i="76"/>
  <c r="G499" i="76"/>
  <c r="K499" i="76"/>
  <c r="G501" i="76"/>
  <c r="K501" i="76"/>
  <c r="G503" i="76"/>
  <c r="K503" i="76"/>
  <c r="G504" i="76"/>
  <c r="K504" i="76"/>
  <c r="G505" i="76"/>
  <c r="K505" i="76"/>
  <c r="G507" i="76"/>
  <c r="K507" i="76"/>
  <c r="G508" i="76"/>
  <c r="K508" i="76"/>
  <c r="G510" i="76"/>
  <c r="K510" i="76"/>
  <c r="G511" i="76"/>
  <c r="K511" i="76"/>
  <c r="G512" i="76"/>
  <c r="K512" i="76"/>
  <c r="G513" i="76"/>
  <c r="K513" i="76"/>
  <c r="G514" i="76"/>
  <c r="K514" i="76"/>
  <c r="G515" i="76"/>
  <c r="K515" i="76"/>
  <c r="G479" i="76"/>
  <c r="K479" i="76"/>
  <c r="G480" i="76"/>
  <c r="K480" i="76"/>
  <c r="G481" i="76"/>
  <c r="K481" i="76"/>
  <c r="G390" i="76"/>
  <c r="K390" i="76"/>
  <c r="G391" i="76"/>
  <c r="K391" i="76"/>
  <c r="G392" i="76"/>
  <c r="K392" i="76"/>
  <c r="G393" i="76"/>
  <c r="K393" i="76"/>
  <c r="G395" i="76"/>
  <c r="K395" i="76"/>
  <c r="G396" i="76"/>
  <c r="K396" i="76"/>
  <c r="G397" i="76"/>
  <c r="K397" i="76"/>
  <c r="G398" i="76"/>
  <c r="K398" i="76"/>
  <c r="G399" i="76"/>
  <c r="K399" i="76"/>
  <c r="G400" i="76"/>
  <c r="K400" i="76"/>
  <c r="G401" i="76"/>
  <c r="K401" i="76"/>
  <c r="G402" i="76"/>
  <c r="K402" i="76"/>
  <c r="G403" i="76"/>
  <c r="K403" i="76"/>
  <c r="G404" i="76"/>
  <c r="K404" i="76"/>
  <c r="G405" i="76"/>
  <c r="K405" i="76"/>
  <c r="G406" i="76"/>
  <c r="K406" i="76"/>
  <c r="G407" i="76"/>
  <c r="K407" i="76"/>
  <c r="G408" i="76"/>
  <c r="K408" i="76"/>
  <c r="G409" i="76"/>
  <c r="K409" i="76"/>
  <c r="G410" i="76"/>
  <c r="K410" i="76"/>
  <c r="G411" i="76"/>
  <c r="K411" i="76"/>
  <c r="G412" i="76"/>
  <c r="K412" i="76"/>
  <c r="G414" i="76"/>
  <c r="K414" i="76"/>
  <c r="G415" i="76"/>
  <c r="K415" i="76"/>
  <c r="G416" i="76"/>
  <c r="K416" i="76"/>
  <c r="G417" i="76"/>
  <c r="K417" i="76"/>
  <c r="G418" i="76"/>
  <c r="K418" i="76"/>
  <c r="G419" i="76"/>
  <c r="K419" i="76"/>
  <c r="G420" i="76"/>
  <c r="K420" i="76"/>
  <c r="G421" i="76"/>
  <c r="K421" i="76"/>
  <c r="G422" i="76"/>
  <c r="K422" i="76"/>
  <c r="G423" i="76"/>
  <c r="K423" i="76"/>
  <c r="G424" i="76"/>
  <c r="K424" i="76"/>
  <c r="G425" i="76"/>
  <c r="K425" i="76"/>
  <c r="G426" i="76"/>
  <c r="K426" i="76"/>
  <c r="G427" i="76"/>
  <c r="K427" i="76"/>
  <c r="G428" i="76"/>
  <c r="K428" i="76"/>
  <c r="G429" i="76"/>
  <c r="K429" i="76"/>
  <c r="G430" i="76"/>
  <c r="K430" i="76"/>
  <c r="G432" i="76"/>
  <c r="K432" i="76"/>
  <c r="G433" i="76"/>
  <c r="K433" i="76"/>
  <c r="K434" i="76"/>
  <c r="K435" i="76"/>
  <c r="K436" i="76"/>
  <c r="K437" i="76"/>
  <c r="K438" i="76"/>
  <c r="K439" i="76"/>
  <c r="K440" i="76"/>
  <c r="K441" i="76"/>
  <c r="K442" i="76"/>
  <c r="G444" i="76"/>
  <c r="K444" i="76"/>
  <c r="G445" i="76"/>
  <c r="K445" i="76"/>
  <c r="G446" i="76"/>
  <c r="K446" i="76"/>
  <c r="G447" i="76"/>
  <c r="K447" i="76"/>
  <c r="G448" i="76"/>
  <c r="K448" i="76"/>
  <c r="G449" i="76"/>
  <c r="K449" i="76"/>
  <c r="G450" i="76"/>
  <c r="K450" i="76"/>
  <c r="G451" i="76"/>
  <c r="K451" i="76"/>
  <c r="G452" i="76"/>
  <c r="K452" i="76"/>
  <c r="G453" i="76"/>
  <c r="K453" i="76"/>
  <c r="G454" i="76"/>
  <c r="K454" i="76"/>
  <c r="G455" i="76"/>
  <c r="K455" i="76"/>
  <c r="G456" i="76"/>
  <c r="K456" i="76"/>
  <c r="G457" i="76"/>
  <c r="K457" i="76"/>
  <c r="G458" i="76"/>
  <c r="K458" i="76"/>
  <c r="G459" i="76"/>
  <c r="K459" i="76"/>
  <c r="G461" i="76"/>
  <c r="K461" i="76"/>
  <c r="G462" i="76"/>
  <c r="K462" i="76"/>
  <c r="G463" i="76"/>
  <c r="K463" i="76"/>
  <c r="G464" i="76"/>
  <c r="K464" i="76"/>
  <c r="G465" i="76"/>
  <c r="K465" i="76"/>
  <c r="G466" i="76"/>
  <c r="K466" i="76"/>
  <c r="G467" i="76"/>
  <c r="K467" i="76"/>
  <c r="G468" i="76"/>
  <c r="K468" i="76"/>
  <c r="G469" i="76"/>
  <c r="K469" i="76"/>
  <c r="G470" i="76"/>
  <c r="K470" i="76"/>
  <c r="G471" i="76"/>
  <c r="K471" i="76"/>
  <c r="G472" i="76"/>
  <c r="K472" i="76"/>
  <c r="G473" i="76"/>
  <c r="K473" i="76"/>
  <c r="G474" i="76"/>
  <c r="K474" i="76"/>
  <c r="G357" i="76"/>
  <c r="K357" i="76"/>
  <c r="G358" i="76"/>
  <c r="K358" i="76"/>
  <c r="G359" i="76"/>
  <c r="K359" i="76"/>
  <c r="G360" i="76"/>
  <c r="K360" i="76"/>
  <c r="G361" i="76"/>
  <c r="K361" i="76"/>
  <c r="G362" i="76"/>
  <c r="K362" i="76"/>
  <c r="G363" i="76"/>
  <c r="K363" i="76"/>
  <c r="G364" i="76"/>
  <c r="K364" i="76"/>
  <c r="G365" i="76"/>
  <c r="K365" i="76"/>
  <c r="G366" i="76"/>
  <c r="K366" i="76"/>
  <c r="G367" i="76"/>
  <c r="K367" i="76"/>
  <c r="G368" i="76"/>
  <c r="K368" i="76"/>
  <c r="G369" i="76"/>
  <c r="K369" i="76"/>
  <c r="G370" i="76"/>
  <c r="K370" i="76"/>
  <c r="G371" i="76"/>
  <c r="K371" i="76"/>
  <c r="G372" i="76"/>
  <c r="K372" i="76"/>
  <c r="G373" i="76"/>
  <c r="K373" i="76"/>
  <c r="G374" i="76"/>
  <c r="K374" i="76"/>
  <c r="G375" i="76"/>
  <c r="K375" i="76"/>
  <c r="G376" i="76"/>
  <c r="K376" i="76"/>
  <c r="G377" i="76"/>
  <c r="K377" i="76"/>
  <c r="G378" i="76"/>
  <c r="K378" i="76"/>
  <c r="G379" i="76"/>
  <c r="K379" i="76"/>
  <c r="G380" i="76"/>
  <c r="K380" i="76"/>
  <c r="G381" i="76"/>
  <c r="K381" i="76"/>
  <c r="G382" i="76"/>
  <c r="K382" i="76"/>
  <c r="G383" i="76"/>
  <c r="K383" i="76"/>
  <c r="G384" i="76"/>
  <c r="K384" i="76"/>
  <c r="G333" i="76"/>
  <c r="K333" i="76"/>
  <c r="G334" i="76"/>
  <c r="K334" i="76"/>
  <c r="G335" i="76"/>
  <c r="K335" i="76"/>
  <c r="G336" i="76"/>
  <c r="K336" i="76"/>
  <c r="G337" i="76"/>
  <c r="K337" i="76"/>
  <c r="G338" i="76"/>
  <c r="K338" i="76"/>
  <c r="G339" i="76"/>
  <c r="K339" i="76"/>
  <c r="G340" i="76"/>
  <c r="K340" i="76"/>
  <c r="G341" i="76"/>
  <c r="K341" i="76"/>
  <c r="G342" i="76"/>
  <c r="K342" i="76"/>
  <c r="G343" i="76"/>
  <c r="K343" i="76"/>
  <c r="G344" i="76"/>
  <c r="K344" i="76"/>
  <c r="G345" i="76"/>
  <c r="K345" i="76"/>
  <c r="G346" i="76"/>
  <c r="K346" i="76"/>
  <c r="G347" i="76"/>
  <c r="K347" i="76"/>
  <c r="G348" i="76"/>
  <c r="K348" i="76"/>
  <c r="G349" i="76"/>
  <c r="K349" i="76"/>
  <c r="G350" i="76"/>
  <c r="K350" i="76"/>
  <c r="G351" i="76"/>
  <c r="K351" i="76"/>
  <c r="G352" i="76"/>
  <c r="K352" i="76"/>
  <c r="G299" i="76"/>
  <c r="K299" i="76"/>
  <c r="G300" i="76"/>
  <c r="K300" i="76"/>
  <c r="G301" i="76"/>
  <c r="K301" i="76"/>
  <c r="G302" i="76"/>
  <c r="K302" i="76"/>
  <c r="G303" i="76"/>
  <c r="K303" i="76"/>
  <c r="G304" i="76"/>
  <c r="K304" i="76"/>
  <c r="G305" i="76"/>
  <c r="K305" i="76"/>
  <c r="G306" i="76"/>
  <c r="K306" i="76"/>
  <c r="G307" i="76"/>
  <c r="K307" i="76"/>
  <c r="G308" i="76"/>
  <c r="K308" i="76"/>
  <c r="G309" i="76"/>
  <c r="K309" i="76"/>
  <c r="G310" i="76"/>
  <c r="K310" i="76"/>
  <c r="G311" i="76"/>
  <c r="K311" i="76"/>
  <c r="G312" i="76"/>
  <c r="K312" i="76"/>
  <c r="G313" i="76"/>
  <c r="K313" i="76"/>
  <c r="G314" i="76"/>
  <c r="K314" i="76"/>
  <c r="G315" i="76"/>
  <c r="K315" i="76"/>
  <c r="G316" i="76"/>
  <c r="K316" i="76"/>
  <c r="G317" i="76"/>
  <c r="K317" i="76"/>
  <c r="G318" i="76"/>
  <c r="K318" i="76"/>
  <c r="G319" i="76"/>
  <c r="K319" i="76"/>
  <c r="G320" i="76"/>
  <c r="K320" i="76"/>
  <c r="G321" i="76"/>
  <c r="K321" i="76"/>
  <c r="G322" i="76"/>
  <c r="K322" i="76"/>
  <c r="G323" i="76"/>
  <c r="K323" i="76"/>
  <c r="G324" i="76"/>
  <c r="K324" i="76"/>
  <c r="G325" i="76"/>
  <c r="K325" i="76"/>
  <c r="G326" i="76"/>
  <c r="K326" i="76"/>
  <c r="G327" i="76"/>
  <c r="K327" i="76"/>
  <c r="G328" i="76"/>
  <c r="K328" i="76"/>
  <c r="G269" i="76"/>
  <c r="G270" i="76"/>
  <c r="G271" i="76"/>
  <c r="G272" i="76"/>
  <c r="G273" i="76"/>
  <c r="G274" i="76"/>
  <c r="G275" i="76"/>
  <c r="G276" i="76"/>
  <c r="G277" i="76"/>
  <c r="G278" i="76"/>
  <c r="G279" i="76"/>
  <c r="G280" i="76"/>
  <c r="G281" i="76"/>
  <c r="G282" i="76"/>
  <c r="G283" i="76"/>
  <c r="G284" i="76"/>
  <c r="G285" i="76"/>
  <c r="G286" i="76"/>
  <c r="G287" i="76"/>
  <c r="G288" i="76"/>
  <c r="G289" i="76"/>
  <c r="G290" i="76"/>
  <c r="G291" i="76"/>
  <c r="G292" i="76"/>
  <c r="G293" i="76"/>
  <c r="G294" i="76"/>
  <c r="G256" i="76"/>
  <c r="K256" i="76"/>
  <c r="G257" i="76"/>
  <c r="K257" i="76"/>
  <c r="G258" i="76"/>
  <c r="K258" i="76"/>
  <c r="G259" i="76"/>
  <c r="K259" i="76"/>
  <c r="G260" i="76"/>
  <c r="K260" i="76"/>
  <c r="G261" i="76"/>
  <c r="K261" i="76"/>
  <c r="G263" i="76"/>
  <c r="K263" i="76"/>
  <c r="G264" i="76"/>
  <c r="K264" i="76"/>
  <c r="G172" i="76"/>
  <c r="K172" i="76"/>
  <c r="G173" i="76"/>
  <c r="K173" i="76"/>
  <c r="G174" i="76"/>
  <c r="K174" i="76"/>
  <c r="G175" i="76"/>
  <c r="K175" i="76"/>
  <c r="G176" i="76"/>
  <c r="K176" i="76"/>
  <c r="G177" i="76"/>
  <c r="K177" i="76"/>
  <c r="G178" i="76"/>
  <c r="K178" i="76"/>
  <c r="G179" i="76"/>
  <c r="K179" i="76"/>
  <c r="G180" i="76"/>
  <c r="K180" i="76"/>
  <c r="G181" i="76"/>
  <c r="K181" i="76"/>
  <c r="G182" i="76"/>
  <c r="K182" i="76"/>
  <c r="G183" i="76"/>
  <c r="K183" i="76"/>
  <c r="G184" i="76"/>
  <c r="K184" i="76"/>
  <c r="G185" i="76"/>
  <c r="K185" i="76"/>
  <c r="G186" i="76"/>
  <c r="K186" i="76"/>
  <c r="G187" i="76"/>
  <c r="K187" i="76"/>
  <c r="G188" i="76"/>
  <c r="K188" i="76"/>
  <c r="G189" i="76"/>
  <c r="K189" i="76"/>
  <c r="G190" i="76"/>
  <c r="K190" i="76"/>
  <c r="G191" i="76"/>
  <c r="K191" i="76"/>
  <c r="G192" i="76"/>
  <c r="K192" i="76"/>
  <c r="G193" i="76"/>
  <c r="K193" i="76"/>
  <c r="G194" i="76"/>
  <c r="K194" i="76"/>
  <c r="G195" i="76"/>
  <c r="K195" i="76"/>
  <c r="G196" i="76"/>
  <c r="K196" i="76"/>
  <c r="G197" i="76"/>
  <c r="K197" i="76"/>
  <c r="G198" i="76"/>
  <c r="K198" i="76"/>
  <c r="G199" i="76"/>
  <c r="K199" i="76"/>
  <c r="G200" i="76"/>
  <c r="K200" i="76"/>
  <c r="G201" i="76"/>
  <c r="K201" i="76"/>
  <c r="G202" i="76"/>
  <c r="K202" i="76"/>
  <c r="G203" i="76"/>
  <c r="K203" i="76"/>
  <c r="G204" i="76"/>
  <c r="K204" i="76"/>
  <c r="G205" i="76"/>
  <c r="K205" i="76"/>
  <c r="G206" i="76"/>
  <c r="K206" i="76"/>
  <c r="G207" i="76"/>
  <c r="K207" i="76"/>
  <c r="G208" i="76"/>
  <c r="K208" i="76"/>
  <c r="G209" i="76"/>
  <c r="K209" i="76"/>
  <c r="G210" i="76"/>
  <c r="K210" i="76"/>
  <c r="G211" i="76"/>
  <c r="K211" i="76"/>
  <c r="G212" i="76"/>
  <c r="K212" i="76"/>
  <c r="G213" i="76"/>
  <c r="K213" i="76"/>
  <c r="G214" i="76"/>
  <c r="K214" i="76"/>
  <c r="G215" i="76"/>
  <c r="K215" i="76"/>
  <c r="G216" i="76"/>
  <c r="K216" i="76"/>
  <c r="G217" i="76"/>
  <c r="K217" i="76"/>
  <c r="G218" i="76"/>
  <c r="K218" i="76"/>
  <c r="G219" i="76"/>
  <c r="K219" i="76"/>
  <c r="G220" i="76"/>
  <c r="K220" i="76"/>
  <c r="G221" i="76"/>
  <c r="K221" i="76"/>
  <c r="G222" i="76"/>
  <c r="K222" i="76"/>
  <c r="G223" i="76"/>
  <c r="K223" i="76"/>
  <c r="G224" i="76"/>
  <c r="K224" i="76"/>
  <c r="G225" i="76"/>
  <c r="K225" i="76"/>
  <c r="G226" i="76"/>
  <c r="K226" i="76"/>
  <c r="G227" i="76"/>
  <c r="K227" i="76"/>
  <c r="G228" i="76"/>
  <c r="K228" i="76"/>
  <c r="G229" i="76"/>
  <c r="K229" i="76"/>
  <c r="G230" i="76"/>
  <c r="K230" i="76"/>
  <c r="G231" i="76"/>
  <c r="K231" i="76"/>
  <c r="G232" i="76"/>
  <c r="K232" i="76"/>
  <c r="G233" i="76"/>
  <c r="K233" i="76"/>
  <c r="G234" i="76"/>
  <c r="K234" i="76"/>
  <c r="G235" i="76"/>
  <c r="K235" i="76"/>
  <c r="G236" i="76"/>
  <c r="K236" i="76"/>
  <c r="G237" i="76"/>
  <c r="K237" i="76"/>
  <c r="G239" i="76"/>
  <c r="K239" i="76"/>
  <c r="G240" i="76"/>
  <c r="K240" i="76"/>
  <c r="G241" i="76"/>
  <c r="K241" i="76"/>
  <c r="G242" i="76"/>
  <c r="K242" i="76"/>
  <c r="G243" i="76"/>
  <c r="K243" i="76"/>
  <c r="G244" i="76"/>
  <c r="K244" i="76"/>
  <c r="G245" i="76"/>
  <c r="K245" i="76"/>
  <c r="G246" i="76"/>
  <c r="K246" i="76"/>
  <c r="G247" i="76"/>
  <c r="K247" i="76"/>
  <c r="G248" i="76"/>
  <c r="K248" i="76"/>
  <c r="G249" i="76"/>
  <c r="K249" i="76"/>
  <c r="G250" i="76"/>
  <c r="K250" i="76"/>
  <c r="G162" i="76"/>
  <c r="K162" i="76"/>
  <c r="G163" i="76"/>
  <c r="K163" i="76"/>
  <c r="G164" i="76"/>
  <c r="K164" i="76"/>
  <c r="G165" i="76"/>
  <c r="K165" i="76"/>
  <c r="G166" i="76"/>
  <c r="K166" i="76"/>
  <c r="G138" i="76"/>
  <c r="K138" i="76"/>
  <c r="G139" i="76"/>
  <c r="K139" i="76"/>
  <c r="G140" i="76"/>
  <c r="K140" i="76"/>
  <c r="G141" i="76"/>
  <c r="K141" i="76"/>
  <c r="G142" i="76"/>
  <c r="K142" i="76"/>
  <c r="G143" i="76"/>
  <c r="K143" i="76"/>
  <c r="G144" i="76"/>
  <c r="K144" i="76"/>
  <c r="G145" i="76"/>
  <c r="K145" i="76"/>
  <c r="G146" i="76"/>
  <c r="K146" i="76"/>
  <c r="G147" i="76"/>
  <c r="K147" i="76"/>
  <c r="G148" i="76"/>
  <c r="K148" i="76"/>
  <c r="G150" i="76"/>
  <c r="K150" i="76"/>
  <c r="G151" i="76"/>
  <c r="K151" i="76"/>
  <c r="G152" i="76"/>
  <c r="K152" i="76"/>
  <c r="G153" i="76"/>
  <c r="K153" i="76"/>
  <c r="G154" i="76"/>
  <c r="K154" i="76"/>
  <c r="G155" i="76"/>
  <c r="K155" i="76"/>
  <c r="G156" i="76"/>
  <c r="K156" i="76"/>
  <c r="G157" i="76"/>
  <c r="K157" i="76"/>
  <c r="G123" i="76"/>
  <c r="K123" i="76"/>
  <c r="G124" i="76"/>
  <c r="K124" i="76"/>
  <c r="G125" i="76"/>
  <c r="K125" i="76"/>
  <c r="G126" i="76"/>
  <c r="K126" i="76"/>
  <c r="G127" i="76"/>
  <c r="K127" i="76"/>
  <c r="G128" i="76"/>
  <c r="K128" i="76"/>
  <c r="G129" i="76"/>
  <c r="K129" i="76"/>
  <c r="G130" i="76"/>
  <c r="K130" i="76"/>
  <c r="G131" i="76"/>
  <c r="K131" i="76"/>
  <c r="K132" i="76"/>
  <c r="G133" i="76"/>
  <c r="K133" i="76"/>
  <c r="K566" i="76"/>
  <c r="H566" i="76"/>
  <c r="K543" i="76"/>
  <c r="G543" i="76"/>
  <c r="K526" i="76"/>
  <c r="G526" i="76"/>
  <c r="H526" i="76"/>
  <c r="K519" i="76"/>
  <c r="G519" i="76"/>
  <c r="K486" i="76"/>
  <c r="G486" i="76"/>
  <c r="K478" i="76"/>
  <c r="H478" i="76"/>
  <c r="K389" i="76"/>
  <c r="H389" i="76"/>
  <c r="K356" i="76"/>
  <c r="H356" i="76"/>
  <c r="K332" i="76"/>
  <c r="G332" i="76"/>
  <c r="K298" i="76"/>
  <c r="H298" i="76"/>
  <c r="K268" i="76"/>
  <c r="H268" i="76"/>
  <c r="K255" i="76"/>
  <c r="G255" i="76"/>
  <c r="K171" i="76"/>
  <c r="G171" i="76"/>
  <c r="K161" i="76"/>
  <c r="G161" i="76"/>
  <c r="K122" i="76"/>
  <c r="G122" i="76"/>
  <c r="G111" i="76"/>
  <c r="K111" i="76"/>
  <c r="G112" i="76"/>
  <c r="K112" i="76"/>
  <c r="G113" i="76"/>
  <c r="K113" i="76"/>
  <c r="G114" i="76"/>
  <c r="K114" i="76"/>
  <c r="G115" i="76"/>
  <c r="K115" i="76"/>
  <c r="K110" i="76"/>
  <c r="G110" i="76"/>
  <c r="G100" i="76"/>
  <c r="K100" i="76"/>
  <c r="G101" i="76"/>
  <c r="K101" i="76"/>
  <c r="G103" i="76"/>
  <c r="K103" i="76"/>
  <c r="G104" i="76"/>
  <c r="K104" i="76"/>
  <c r="G105" i="76"/>
  <c r="K105" i="76"/>
  <c r="G106" i="76"/>
  <c r="K106" i="76"/>
  <c r="K99" i="76"/>
  <c r="H99" i="76"/>
  <c r="G96" i="76"/>
  <c r="K96" i="76"/>
  <c r="G97" i="76"/>
  <c r="K97" i="76"/>
  <c r="G83" i="76"/>
  <c r="K83" i="76"/>
  <c r="G84" i="76"/>
  <c r="K84" i="76"/>
  <c r="H85" i="76"/>
  <c r="K85" i="76"/>
  <c r="G86" i="76"/>
  <c r="K86" i="76"/>
  <c r="G87" i="76"/>
  <c r="K87" i="76"/>
  <c r="H88" i="76"/>
  <c r="K88" i="76"/>
  <c r="G89" i="76"/>
  <c r="K89" i="76"/>
  <c r="G90" i="76"/>
  <c r="K90" i="76"/>
  <c r="H91" i="76"/>
  <c r="K91" i="76"/>
  <c r="G92" i="76"/>
  <c r="K92" i="76"/>
  <c r="G93" i="76"/>
  <c r="K93" i="76"/>
  <c r="H94" i="76"/>
  <c r="K94" i="76"/>
  <c r="G95" i="76"/>
  <c r="K95" i="76"/>
  <c r="G71" i="76"/>
  <c r="K71" i="76"/>
  <c r="G72" i="76"/>
  <c r="K72" i="76"/>
  <c r="G73" i="76"/>
  <c r="K73" i="76"/>
  <c r="G74" i="76"/>
  <c r="K74" i="76"/>
  <c r="G75" i="76"/>
  <c r="K75" i="76"/>
  <c r="G76" i="76"/>
  <c r="K76" i="76"/>
  <c r="G78" i="76"/>
  <c r="K78" i="76"/>
  <c r="G79" i="76"/>
  <c r="K79" i="76"/>
  <c r="G80" i="76"/>
  <c r="K80" i="76"/>
  <c r="G82" i="76"/>
  <c r="K82" i="76"/>
  <c r="G61" i="76"/>
  <c r="K61" i="76"/>
  <c r="G62" i="76"/>
  <c r="K62" i="76"/>
  <c r="G63" i="76"/>
  <c r="K63" i="76"/>
  <c r="G64" i="76"/>
  <c r="K64" i="76"/>
  <c r="G65" i="76"/>
  <c r="K65" i="76"/>
  <c r="G66" i="76"/>
  <c r="K66" i="76"/>
  <c r="G68" i="76"/>
  <c r="K68" i="76"/>
  <c r="G70" i="76"/>
  <c r="K70" i="76"/>
  <c r="K60" i="76"/>
  <c r="H60" i="76"/>
  <c r="G53" i="76"/>
  <c r="K53" i="76"/>
  <c r="K51" i="76"/>
  <c r="H51" i="76"/>
  <c r="G44" i="76"/>
  <c r="K44" i="76"/>
  <c r="G45" i="76"/>
  <c r="K45" i="76"/>
  <c r="G46" i="76"/>
  <c r="K46" i="76"/>
  <c r="G36" i="76"/>
  <c r="K36" i="76"/>
  <c r="G37" i="76"/>
  <c r="K37" i="76"/>
  <c r="G38" i="76"/>
  <c r="K38" i="76"/>
  <c r="G39" i="76"/>
  <c r="K39" i="76"/>
  <c r="G43" i="76"/>
  <c r="K43" i="76"/>
  <c r="H86" i="76" l="1"/>
  <c r="H92" i="76"/>
  <c r="H255" i="76"/>
  <c r="H95" i="76"/>
  <c r="G389" i="76"/>
  <c r="G91" i="76"/>
  <c r="G60" i="76"/>
  <c r="G94" i="76"/>
  <c r="G88" i="76"/>
  <c r="G85" i="76"/>
  <c r="G51" i="76"/>
  <c r="H132" i="76"/>
  <c r="G132" i="76"/>
  <c r="H171" i="76"/>
  <c r="H161" i="76"/>
  <c r="H122" i="76"/>
  <c r="H110" i="76"/>
  <c r="H93" i="76"/>
  <c r="H90" i="76"/>
  <c r="H89" i="76"/>
  <c r="H87" i="76"/>
  <c r="H84" i="76"/>
  <c r="K563" i="76"/>
  <c r="G298" i="76"/>
  <c r="G478" i="76"/>
  <c r="G356" i="76"/>
  <c r="G268" i="76"/>
  <c r="H557" i="76"/>
  <c r="H556" i="76"/>
  <c r="H555" i="76"/>
  <c r="H538" i="76"/>
  <c r="H536" i="76"/>
  <c r="H535" i="76"/>
  <c r="H534" i="76"/>
  <c r="H532" i="76"/>
  <c r="H527" i="76"/>
  <c r="H515" i="76"/>
  <c r="H514" i="76"/>
  <c r="H513" i="76"/>
  <c r="H512" i="76"/>
  <c r="H511" i="76"/>
  <c r="H510" i="76"/>
  <c r="H508" i="76"/>
  <c r="H507" i="76"/>
  <c r="H481" i="76"/>
  <c r="H480" i="76"/>
  <c r="H479" i="76"/>
  <c r="G441" i="76"/>
  <c r="H441" i="76"/>
  <c r="G439" i="76"/>
  <c r="H439" i="76"/>
  <c r="G437" i="76"/>
  <c r="H437" i="76"/>
  <c r="G435" i="76"/>
  <c r="H435" i="76"/>
  <c r="G442" i="76"/>
  <c r="H442" i="76"/>
  <c r="G440" i="76"/>
  <c r="H440" i="76"/>
  <c r="G438" i="76"/>
  <c r="H438" i="76"/>
  <c r="G436" i="76"/>
  <c r="H436" i="76"/>
  <c r="G434" i="76"/>
  <c r="H434" i="76"/>
  <c r="H433" i="76"/>
  <c r="H432" i="76"/>
  <c r="H430" i="76"/>
  <c r="H429" i="76"/>
  <c r="H428" i="76"/>
  <c r="H427" i="76"/>
  <c r="H426" i="76"/>
  <c r="H425" i="76"/>
  <c r="H424" i="76"/>
  <c r="H423" i="76"/>
  <c r="H422" i="76"/>
  <c r="H421" i="76"/>
  <c r="H420" i="76"/>
  <c r="H419" i="76"/>
  <c r="H418" i="76"/>
  <c r="H417" i="76"/>
  <c r="H416" i="76"/>
  <c r="H415" i="76"/>
  <c r="H414" i="76"/>
  <c r="H412" i="76"/>
  <c r="H411" i="76"/>
  <c r="H410" i="76"/>
  <c r="H409" i="76"/>
  <c r="H408" i="76"/>
  <c r="H407" i="76"/>
  <c r="H406" i="76"/>
  <c r="H405" i="76"/>
  <c r="H404" i="76"/>
  <c r="H403" i="76"/>
  <c r="H402" i="76"/>
  <c r="H401" i="76"/>
  <c r="H400" i="76"/>
  <c r="H399" i="76"/>
  <c r="H398" i="76"/>
  <c r="H397" i="76"/>
  <c r="H396" i="76"/>
  <c r="H395" i="76"/>
  <c r="H393" i="76"/>
  <c r="H392" i="76"/>
  <c r="H391" i="76"/>
  <c r="H390" i="76"/>
  <c r="H375" i="76"/>
  <c r="H373" i="76"/>
  <c r="H363" i="76"/>
  <c r="H362" i="76"/>
  <c r="H361" i="76"/>
  <c r="H360" i="76"/>
  <c r="H359" i="76"/>
  <c r="H358" i="76"/>
  <c r="H357" i="76"/>
  <c r="H328" i="76"/>
  <c r="H327" i="76"/>
  <c r="H326" i="76"/>
  <c r="H325" i="76"/>
  <c r="H324" i="76"/>
  <c r="H323" i="76"/>
  <c r="H322" i="76"/>
  <c r="H321" i="76"/>
  <c r="H320" i="76"/>
  <c r="H319" i="76"/>
  <c r="H318" i="76"/>
  <c r="H317" i="76"/>
  <c r="H316" i="76"/>
  <c r="H315" i="76"/>
  <c r="H314" i="76"/>
  <c r="H313" i="76"/>
  <c r="H312" i="76"/>
  <c r="H311" i="76"/>
  <c r="H310" i="76"/>
  <c r="H309" i="76"/>
  <c r="H308" i="76"/>
  <c r="H307" i="76"/>
  <c r="H306" i="76"/>
  <c r="H305" i="76"/>
  <c r="H304" i="76"/>
  <c r="H303" i="76"/>
  <c r="H302" i="76"/>
  <c r="H301" i="76"/>
  <c r="H300" i="76"/>
  <c r="H299" i="76"/>
  <c r="H294" i="76"/>
  <c r="H293" i="76"/>
  <c r="H292" i="76"/>
  <c r="H291" i="76"/>
  <c r="H290" i="76"/>
  <c r="H289" i="76"/>
  <c r="H288" i="76"/>
  <c r="H287" i="76"/>
  <c r="H286" i="76"/>
  <c r="H285" i="76"/>
  <c r="H284" i="76"/>
  <c r="H283" i="76"/>
  <c r="H282" i="76"/>
  <c r="H281" i="76"/>
  <c r="H280" i="76"/>
  <c r="H279" i="76"/>
  <c r="H278" i="76"/>
  <c r="H277" i="76"/>
  <c r="H276" i="76"/>
  <c r="H275" i="76"/>
  <c r="H274" i="76"/>
  <c r="H273" i="76"/>
  <c r="H272" i="76"/>
  <c r="H271" i="76"/>
  <c r="H270" i="76"/>
  <c r="H269" i="76"/>
  <c r="H264" i="76"/>
  <c r="H263" i="76"/>
  <c r="H261" i="76"/>
  <c r="H260" i="76"/>
  <c r="H259" i="76"/>
  <c r="H258" i="76"/>
  <c r="H257" i="76"/>
  <c r="H256" i="76"/>
  <c r="H250" i="76"/>
  <c r="H249" i="76"/>
  <c r="H248" i="76"/>
  <c r="H247" i="76"/>
  <c r="H246" i="76"/>
  <c r="H245" i="76"/>
  <c r="H244" i="76"/>
  <c r="H243" i="76"/>
  <c r="H242" i="76"/>
  <c r="H241" i="76"/>
  <c r="H240" i="76"/>
  <c r="H239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66" i="76"/>
  <c r="H165" i="76"/>
  <c r="H164" i="76"/>
  <c r="H163" i="76"/>
  <c r="H162" i="76"/>
  <c r="H157" i="76"/>
  <c r="H156" i="76"/>
  <c r="H155" i="76"/>
  <c r="H154" i="76"/>
  <c r="H153" i="76"/>
  <c r="H152" i="76"/>
  <c r="H151" i="76"/>
  <c r="H150" i="76"/>
  <c r="H148" i="76"/>
  <c r="H147" i="76"/>
  <c r="H146" i="76"/>
  <c r="H145" i="76"/>
  <c r="H144" i="76"/>
  <c r="H143" i="76"/>
  <c r="H142" i="76"/>
  <c r="H141" i="76"/>
  <c r="H140" i="76"/>
  <c r="H139" i="76"/>
  <c r="H138" i="76"/>
  <c r="G99" i="76"/>
  <c r="H133" i="76"/>
  <c r="H131" i="76"/>
  <c r="H130" i="76"/>
  <c r="H129" i="76"/>
  <c r="H128" i="76"/>
  <c r="H127" i="76"/>
  <c r="H126" i="76"/>
  <c r="H125" i="76"/>
  <c r="H124" i="76"/>
  <c r="H123" i="76"/>
  <c r="G566" i="76"/>
  <c r="H115" i="76"/>
  <c r="H114" i="76"/>
  <c r="H113" i="76"/>
  <c r="H112" i="76"/>
  <c r="H111" i="76"/>
  <c r="H106" i="76"/>
  <c r="H105" i="76"/>
  <c r="H104" i="76"/>
  <c r="H103" i="76"/>
  <c r="H101" i="76"/>
  <c r="H100" i="76"/>
  <c r="H97" i="76"/>
  <c r="H96" i="76"/>
  <c r="H83" i="76"/>
  <c r="H82" i="76"/>
  <c r="H80" i="76"/>
  <c r="H79" i="76"/>
  <c r="H78" i="76"/>
  <c r="H76" i="76"/>
  <c r="H75" i="76"/>
  <c r="H74" i="76"/>
  <c r="H73" i="76"/>
  <c r="H72" i="76"/>
  <c r="H71" i="76"/>
  <c r="H70" i="76"/>
  <c r="H68" i="76"/>
  <c r="H66" i="76"/>
  <c r="H65" i="76"/>
  <c r="H64" i="76"/>
  <c r="H63" i="76"/>
  <c r="H62" i="76"/>
  <c r="H61" i="76"/>
  <c r="H53" i="76"/>
  <c r="H46" i="76"/>
  <c r="H45" i="76"/>
  <c r="H44" i="76"/>
  <c r="H43" i="76"/>
  <c r="H39" i="76"/>
  <c r="H38" i="76"/>
  <c r="H37" i="76"/>
  <c r="H36" i="76"/>
  <c r="G16" i="76"/>
  <c r="K16" i="76"/>
  <c r="G17" i="76"/>
  <c r="K17" i="76"/>
  <c r="G18" i="76"/>
  <c r="K18" i="76"/>
  <c r="G19" i="76"/>
  <c r="K19" i="76"/>
  <c r="K20" i="76"/>
  <c r="H15" i="76"/>
  <c r="K15" i="76"/>
  <c r="E10" i="82" l="1"/>
  <c r="K30" i="82"/>
  <c r="J30" i="82"/>
  <c r="L30" i="82"/>
  <c r="L50" i="82"/>
  <c r="M50" i="82" s="1"/>
  <c r="G15" i="76"/>
  <c r="K21" i="76"/>
  <c r="H19" i="76"/>
  <c r="H18" i="76"/>
  <c r="H17" i="76"/>
  <c r="H16" i="76"/>
  <c r="J48" i="82" l="1"/>
  <c r="K48" i="82"/>
  <c r="I48" i="82"/>
  <c r="L48" i="82"/>
  <c r="K42" i="82"/>
  <c r="G42" i="82"/>
  <c r="J42" i="82"/>
  <c r="L42" i="82"/>
  <c r="I42" i="82"/>
  <c r="H42" i="82"/>
  <c r="K40" i="82"/>
  <c r="H40" i="82"/>
  <c r="G40" i="82"/>
  <c r="L40" i="82"/>
  <c r="I20" i="82"/>
  <c r="G20" i="82"/>
  <c r="J20" i="82"/>
  <c r="H20" i="82"/>
  <c r="L56" i="82"/>
  <c r="K56" i="82"/>
  <c r="M24" i="82"/>
  <c r="H22" i="82"/>
  <c r="I22" i="82"/>
  <c r="G22" i="82"/>
  <c r="F22" i="82"/>
  <c r="E16" i="82"/>
  <c r="M16" i="82" s="1"/>
  <c r="J54" i="82"/>
  <c r="L54" i="82"/>
  <c r="F54" i="82"/>
  <c r="K54" i="82"/>
  <c r="E54" i="82"/>
  <c r="M10" i="82"/>
  <c r="G18" i="82"/>
  <c r="I18" i="82"/>
  <c r="H18" i="82"/>
  <c r="J26" i="82"/>
  <c r="L26" i="82"/>
  <c r="K26" i="82"/>
  <c r="H26" i="82"/>
  <c r="I26" i="82"/>
  <c r="G26" i="82"/>
  <c r="K567" i="76"/>
  <c r="J34" i="82" l="1"/>
  <c r="K34" i="82"/>
  <c r="I34" i="82"/>
  <c r="H34" i="82"/>
  <c r="L34" i="82"/>
  <c r="L38" i="82"/>
  <c r="K38" i="82"/>
  <c r="J38" i="82"/>
  <c r="I38" i="82"/>
  <c r="L44" i="82"/>
  <c r="G44" i="82"/>
  <c r="F44" i="82"/>
  <c r="I44" i="82"/>
  <c r="K44" i="82"/>
  <c r="J44" i="82"/>
  <c r="H44" i="82"/>
  <c r="M56" i="82"/>
  <c r="L46" i="82"/>
  <c r="H46" i="82"/>
  <c r="M20" i="82"/>
  <c r="M42" i="82"/>
  <c r="M48" i="82"/>
  <c r="J28" i="82"/>
  <c r="K28" i="82"/>
  <c r="L28" i="82"/>
  <c r="K32" i="82"/>
  <c r="G32" i="82"/>
  <c r="H32" i="82"/>
  <c r="I32" i="82"/>
  <c r="L32" i="82"/>
  <c r="J32" i="82"/>
  <c r="M18" i="82"/>
  <c r="K52" i="82"/>
  <c r="E52" i="82"/>
  <c r="E58" i="82" s="1"/>
  <c r="J52" i="82"/>
  <c r="F52" i="82"/>
  <c r="I52" i="82"/>
  <c r="L52" i="82"/>
  <c r="K116" i="76"/>
  <c r="K482" i="76"/>
  <c r="K523" i="76"/>
  <c r="K134" i="76"/>
  <c r="K385" i="76"/>
  <c r="K475" i="76"/>
  <c r="K56" i="76"/>
  <c r="K167" i="76"/>
  <c r="K353" i="76"/>
  <c r="K516" i="76"/>
  <c r="K539" i="76"/>
  <c r="K251" i="76"/>
  <c r="K265" i="76"/>
  <c r="K107" i="76"/>
  <c r="K158" i="76"/>
  <c r="K329" i="76"/>
  <c r="C35" i="82" l="1"/>
  <c r="K569" i="76"/>
  <c r="K9" i="76" s="1"/>
  <c r="L58" i="82"/>
  <c r="F58" i="82"/>
  <c r="M46" i="82"/>
  <c r="M44" i="82"/>
  <c r="M36" i="82" l="1"/>
  <c r="J36" i="82"/>
  <c r="J58" i="82" s="1"/>
  <c r="H36" i="82"/>
  <c r="H58" i="82" s="1"/>
  <c r="I36" i="82"/>
  <c r="I58" i="82" s="1"/>
  <c r="K36" i="82"/>
  <c r="K58" i="82" s="1"/>
  <c r="G36" i="82"/>
  <c r="G58" i="82" s="1"/>
  <c r="F12" i="82"/>
  <c r="E12" i="82"/>
  <c r="C58" i="82"/>
  <c r="M12" i="82" l="1"/>
  <c r="M58" i="82" s="1"/>
  <c r="D49" i="82"/>
  <c r="D13" i="82"/>
  <c r="D9" i="82"/>
  <c r="D35" i="82"/>
  <c r="D29" i="82"/>
  <c r="D47" i="82"/>
  <c r="D39" i="82"/>
  <c r="D55" i="82"/>
  <c r="D19" i="82"/>
  <c r="D15" i="82"/>
  <c r="D25" i="82"/>
  <c r="D23" i="82"/>
  <c r="D17" i="82"/>
  <c r="D41" i="82"/>
  <c r="D21" i="82"/>
  <c r="D53" i="82"/>
  <c r="D33" i="82"/>
  <c r="D31" i="82"/>
  <c r="D51" i="82"/>
  <c r="D37" i="82"/>
  <c r="D43" i="82"/>
  <c r="D27" i="82"/>
  <c r="D45" i="82"/>
  <c r="D11" i="82"/>
  <c r="D58" i="82" l="1"/>
</calcChain>
</file>

<file path=xl/sharedStrings.xml><?xml version="1.0" encoding="utf-8"?>
<sst xmlns="http://schemas.openxmlformats.org/spreadsheetml/2006/main" count="2102" uniqueCount="1127">
  <si>
    <t>C4623</t>
  </si>
  <si>
    <t>11.1</t>
  </si>
  <si>
    <t xml:space="preserve">Soleira em granito cinza andorinha, L=15cm, E=2cm </t>
  </si>
  <si>
    <t>11.4</t>
  </si>
  <si>
    <t xml:space="preserve">PINTURA </t>
  </si>
  <si>
    <t>12.1</t>
  </si>
  <si>
    <t>12.2</t>
  </si>
  <si>
    <t>Pintura em esmalte sintético 02 demãos em esquadrias de madeira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</si>
  <si>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</si>
  <si>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</si>
  <si>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</si>
  <si>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</si>
  <si>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</si>
  <si>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 xml:space="preserve">Guia de Cabos Superior, fechado </t>
  </si>
  <si>
    <t>14.1</t>
  </si>
  <si>
    <t>TUBULAÇÕES E CONEXÕES DE PVC RÍGIDO</t>
  </si>
  <si>
    <t>14.2</t>
  </si>
  <si>
    <t>DRENAGEM DE ÁGUAS PLUVIAIS</t>
  </si>
  <si>
    <t>ACESSÓRIOS</t>
  </si>
  <si>
    <t>Ralo hemisférico (formato abacaxi) de ferro fundido, Ø100mm</t>
  </si>
  <si>
    <t>17.1</t>
  </si>
  <si>
    <t xml:space="preserve">LOUÇAS E METAIS </t>
  </si>
  <si>
    <t>19.1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</si>
  <si>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</si>
  <si>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</si>
  <si>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</si>
  <si>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</si>
  <si>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</si>
  <si>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</si>
  <si>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</si>
  <si>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</si>
  <si>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</si>
  <si>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</si>
  <si>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</si>
  <si>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</si>
  <si>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CABOS E FIOS (CONDUTORES)</t>
  </si>
  <si>
    <t>ILUMINAÇÃO E TOMADAS</t>
  </si>
  <si>
    <t>Projetor com lâmpada de vapor metálico 150W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</si>
  <si>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</si>
  <si>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</si>
  <si>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</si>
  <si>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</si>
  <si>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</si>
  <si>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</si>
  <si>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</si>
  <si>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</si>
  <si>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</si>
  <si>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</si>
  <si>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</si>
  <si>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</si>
  <si>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</si>
  <si>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</si>
  <si>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</si>
  <si>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</si>
  <si>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</si>
  <si>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</si>
  <si>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</si>
  <si>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</si>
  <si>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</si>
  <si>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</si>
  <si>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</si>
  <si>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</si>
  <si>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</si>
  <si>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</si>
  <si>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</si>
  <si>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</si>
  <si>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</si>
  <si>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Custo TOTAL com BDI incluso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</si>
  <si>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</si>
  <si>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</si>
  <si>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</si>
  <si>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</si>
  <si>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</si>
  <si>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</si>
  <si>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VALOR (R$)</t>
  </si>
  <si>
    <t>1.1</t>
  </si>
  <si>
    <t>un</t>
  </si>
  <si>
    <t>m³</t>
  </si>
  <si>
    <t>4.1</t>
  </si>
  <si>
    <t>SINAPI</t>
  </si>
  <si>
    <t>m²</t>
  </si>
  <si>
    <t>4.2</t>
  </si>
  <si>
    <t>4.3</t>
  </si>
  <si>
    <t>5.1</t>
  </si>
  <si>
    <t>5.2</t>
  </si>
  <si>
    <t>kg</t>
  </si>
  <si>
    <t>6.1</t>
  </si>
  <si>
    <t>m</t>
  </si>
  <si>
    <t>7.1</t>
  </si>
  <si>
    <t>7.2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</si>
  <si>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</si>
  <si>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</si>
  <si>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</si>
  <si>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</si>
  <si>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</si>
  <si>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</si>
  <si>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</si>
  <si>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</si>
  <si>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</si>
  <si>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</si>
  <si>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</si>
  <si>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</si>
  <si>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</si>
  <si>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</si>
  <si>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</si>
  <si>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</si>
  <si>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</si>
  <si>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</si>
  <si>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</si>
  <si>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</si>
  <si>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>9.1</t>
  </si>
  <si>
    <t>9.3</t>
  </si>
  <si>
    <t>9.4</t>
  </si>
  <si>
    <t>9.6</t>
  </si>
  <si>
    <t>9.7</t>
  </si>
  <si>
    <t>10.1</t>
  </si>
  <si>
    <t>10.2</t>
  </si>
  <si>
    <t>Concreto Bombeado fck=25MPa, incluindo preparo, lançamento e adensamento.</t>
  </si>
  <si>
    <t>CONCRETO ARMADO - PILARES</t>
  </si>
  <si>
    <t>CONCRETO ARMADO - VIGAS</t>
  </si>
  <si>
    <t>PORTAS DE MADEIRA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</si>
  <si>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</si>
  <si>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</si>
  <si>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</si>
  <si>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</si>
  <si>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</si>
  <si>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</si>
  <si>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</si>
  <si>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Caixa de passagem 30x30cm em alvenaria com tampa de ferro fundido tipo leve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</si>
  <si>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</si>
  <si>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</si>
  <si>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</si>
  <si>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</si>
  <si>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</si>
  <si>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</si>
  <si>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</si>
  <si>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</si>
  <si>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Fechadura de embutir completa, para portas internas</t>
  </si>
  <si>
    <t>6.3</t>
  </si>
  <si>
    <t>6.4</t>
  </si>
  <si>
    <t>20.2</t>
  </si>
  <si>
    <t>20.3</t>
  </si>
  <si>
    <t>20.4</t>
  </si>
  <si>
    <t>20.5</t>
  </si>
  <si>
    <t>20.6</t>
  </si>
  <si>
    <t>21.2</t>
  </si>
  <si>
    <t>21.3</t>
  </si>
  <si>
    <t>Caixa de passagem em alvenaria 30x30x12 com tampa de ferro fundido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</si>
  <si>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</si>
  <si>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</si>
  <si>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</si>
  <si>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</si>
  <si>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</si>
  <si>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</si>
  <si>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</si>
  <si>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</si>
  <si>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</si>
  <si>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</si>
  <si>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</si>
  <si>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</si>
  <si>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</si>
  <si>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7.4</t>
  </si>
  <si>
    <t>FERRAGENS E ACESSÓRIOS</t>
  </si>
  <si>
    <t>22.4</t>
  </si>
  <si>
    <t>22.5</t>
  </si>
  <si>
    <t xml:space="preserve">Piso cerâmico antiderrapante PEI V - 40 x 40 cm - incl. rejunte - conforme projeto </t>
  </si>
  <si>
    <t>73838/1</t>
  </si>
  <si>
    <t>73942/2</t>
  </si>
  <si>
    <t>74254/2</t>
  </si>
  <si>
    <t>74065/2</t>
  </si>
  <si>
    <t>74131/5</t>
  </si>
  <si>
    <t>74209/1</t>
  </si>
  <si>
    <t>73805/1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</si>
  <si>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</si>
  <si>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</si>
  <si>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</si>
  <si>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</si>
  <si>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</si>
  <si>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</si>
  <si>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</si>
  <si>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</si>
  <si>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</si>
  <si>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 xml:space="preserve">Subtotal </t>
  </si>
  <si>
    <t>5.3</t>
  </si>
  <si>
    <t>9.8</t>
  </si>
  <si>
    <t>11.5</t>
  </si>
  <si>
    <t>11.6</t>
  </si>
  <si>
    <t>14.5</t>
  </si>
  <si>
    <t>14.6</t>
  </si>
  <si>
    <t>14.7</t>
  </si>
  <si>
    <t>14.11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</si>
  <si>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</si>
  <si>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</si>
  <si>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</si>
  <si>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</si>
  <si>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</si>
  <si>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</si>
  <si>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</si>
  <si>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</si>
  <si>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</si>
  <si>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</si>
  <si>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</si>
  <si>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</si>
  <si>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</si>
  <si>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</si>
  <si>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</si>
  <si>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</si>
  <si>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</si>
  <si>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</si>
  <si>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</si>
  <si>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</si>
  <si>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</si>
  <si>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</si>
  <si>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</si>
  <si>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</si>
  <si>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</si>
  <si>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</si>
  <si>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22.6</t>
  </si>
  <si>
    <t>22.7</t>
  </si>
  <si>
    <t>22.8</t>
  </si>
  <si>
    <t>22.9</t>
  </si>
  <si>
    <t>22.10</t>
  </si>
  <si>
    <t>22.11</t>
  </si>
  <si>
    <t>22.12</t>
  </si>
  <si>
    <t>23.2</t>
  </si>
  <si>
    <t>Grama batatais em placas</t>
  </si>
  <si>
    <t>PORTAS EM ALUMÍNIO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</si>
  <si>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</si>
  <si>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</si>
  <si>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</si>
  <si>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</si>
  <si>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</si>
  <si>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</si>
  <si>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</si>
  <si>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</si>
  <si>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</si>
  <si>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</si>
  <si>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</si>
  <si>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</si>
  <si>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</si>
  <si>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</si>
  <si>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</si>
  <si>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</si>
  <si>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</si>
  <si>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74072/3</t>
  </si>
  <si>
    <t>DISJUNTORES</t>
  </si>
  <si>
    <t>74130/5</t>
  </si>
  <si>
    <t>74130/6</t>
  </si>
  <si>
    <t>74131/4</t>
  </si>
  <si>
    <t>74131/8</t>
  </si>
  <si>
    <t>73886/1</t>
  </si>
  <si>
    <t>74220/1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</si>
  <si>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</si>
  <si>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</si>
  <si>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</si>
  <si>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Projetor com lâmpada de vapor metálico 250W</t>
  </si>
  <si>
    <t>17.9</t>
  </si>
  <si>
    <t>17.10</t>
  </si>
  <si>
    <t>17.11</t>
  </si>
  <si>
    <t>17.12</t>
  </si>
  <si>
    <t>C4065</t>
  </si>
  <si>
    <t>C0361</t>
  </si>
  <si>
    <t>Luminária de emergência com lampada fluorescente 9W de 1 hora</t>
  </si>
  <si>
    <t>14.17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</si>
  <si>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</si>
  <si>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</si>
  <si>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</si>
  <si>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</si>
  <si>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Vidro liso temperado incolor, espessura 10mm- fornecimento e instalação</t>
  </si>
  <si>
    <t>Alça de içamento</t>
  </si>
  <si>
    <t>Suporte de luz piloto</t>
  </si>
  <si>
    <t>Suporte para cinto de segurança</t>
  </si>
  <si>
    <t>Suporte para Pára-raio</t>
  </si>
  <si>
    <t>Escada interna e externa tipo marinheiro, inclusive pintura</t>
  </si>
  <si>
    <t>Chapa de aço carbono de alta resistência a corrosão e de qualidade estrutural e solda interna e externa, para confecção do reservatorioconforme projeto</t>
  </si>
  <si>
    <t>Tapume de chapa de madeira compensada, 6mm (40x2,00m, frente do terreno)</t>
  </si>
  <si>
    <t>Conector de bronze para haste de 5/8" e cabo de 50 mm²</t>
  </si>
  <si>
    <t>Pintura em latex acrílico 02 demãos sobre paredes internas, externas</t>
  </si>
  <si>
    <t>Arandelas de sobrepor com 1 lâmpada fluorescente compacta de 60W</t>
  </si>
  <si>
    <t>Luminária de piso, com lâmpada vapor metálico 70W</t>
  </si>
  <si>
    <t>C4624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</si>
  <si>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</si>
  <si>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</si>
  <si>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</si>
  <si>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</si>
  <si>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</si>
  <si>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</si>
  <si>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</si>
  <si>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</si>
  <si>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</si>
  <si>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</si>
  <si>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</si>
  <si>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</si>
  <si>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</si>
  <si>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</si>
  <si>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</si>
  <si>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</si>
  <si>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</si>
  <si>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</si>
  <si>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</si>
  <si>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</si>
  <si>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</si>
  <si>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</si>
  <si>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</si>
  <si>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</si>
  <si>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</si>
  <si>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</si>
  <si>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</si>
  <si>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</si>
  <si>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Envelopamento de concreto - 3cm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</si>
  <si>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</si>
  <si>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</si>
  <si>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</si>
  <si>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</si>
  <si>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</si>
  <si>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22.13</t>
  </si>
  <si>
    <t>Obra: Proinfância - Tipo  1</t>
  </si>
  <si>
    <t>CAIXA DÁGUA - 30.000L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</si>
  <si>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</si>
  <si>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</si>
  <si>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</si>
  <si>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</si>
  <si>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</si>
  <si>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</si>
  <si>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 xml:space="preserve">Porta de Vidro temperado - PV1 - 175x230, com ferragens, conforme projeto de esquadrias </t>
  </si>
  <si>
    <t>Porta de correr - PA5 - 240x210  com vidro - conforme projeto de esquadrias, inclusive ferragens</t>
  </si>
  <si>
    <t>Porta de abrir - PA6 - 120x185 - veneziana- conforme projeto de esquadrias, inclusive ferragens</t>
  </si>
  <si>
    <t>Porta de abrir - PA7 - 160+90x210 - veneziana- conforme projeto de esquadrias, inclusive ferragens</t>
  </si>
  <si>
    <t>Janela de Alumínio - JA-01, 70x125, completa conforme projeto de esquadrias - Guilhotina</t>
  </si>
  <si>
    <t>Janela de Alumínio - JA-02, 110x145, completa conforme projeto de esquadrias - Guilhotina</t>
  </si>
  <si>
    <t>Janela de Alumínio - JA-04, 140x145, completa conforme projeto de esquadrias - Guilhotina</t>
  </si>
  <si>
    <t>Janela de Alumínio - JA-05, 200x105, completa conforme projeto de esquadrias - Fixa</t>
  </si>
  <si>
    <t>9.2</t>
  </si>
  <si>
    <t>9.5</t>
  </si>
  <si>
    <t>9.9</t>
  </si>
  <si>
    <t>9.10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</si>
  <si>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</si>
  <si>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</si>
  <si>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</si>
  <si>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</si>
  <si>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</si>
  <si>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</si>
  <si>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</si>
  <si>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</si>
  <si>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</si>
  <si>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</si>
  <si>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</si>
  <si>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</si>
  <si>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JA-10, 140x150,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</si>
  <si>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</si>
  <si>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</si>
  <si>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Janela de Alumínio - JA-13, 420x150, completa conforme projeto de esquadrias - Maxim-ar - incluso vidro liso incolor, espessura 6mm</t>
  </si>
  <si>
    <t>Janela de Alumínio - JA-14, 560x100, completa conforme projeto de esquadrias - Maxim-ar - incluso vidro liso incolor, espessura 6mm</t>
  </si>
  <si>
    <t>Janela de Alumínio - JA-15, 560x150, completa conforme projeto de esquadrias - Maxim-ar -incluso vidro liso incolor, espessura 6mm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</si>
  <si>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</si>
  <si>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</si>
  <si>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</si>
  <si>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</si>
  <si>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</si>
  <si>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</si>
  <si>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Prateleira,acabamentos em granito cinza andorinha - espessura 2cm, conforme projeto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</si>
  <si>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</si>
  <si>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</si>
  <si>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</si>
  <si>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</si>
  <si>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</si>
  <si>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Pingadeira (chapim) em concreto</t>
  </si>
  <si>
    <t>Calha em chapa metalica Nº 22 desenvolvimento de 50 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</si>
  <si>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</si>
  <si>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</si>
  <si>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</si>
  <si>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</si>
  <si>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</si>
  <si>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L=30cm, E=2cm 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</si>
  <si>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</si>
  <si>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</si>
  <si>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</si>
  <si>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</si>
  <si>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</si>
  <si>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</si>
  <si>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</si>
  <si>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Porta de correr - PA4 - 450x210  conforme projeto de esquadrias, inclusive ferragens</t>
  </si>
  <si>
    <t>6.7</t>
  </si>
  <si>
    <t xml:space="preserve">Porta de Vidro temperado - PV2 - 110x230, de abir,com ferragens, conforme projeto de esquadrias </t>
  </si>
  <si>
    <t>Bandeiras fixas de vidro para porta PV2, conforme projeto 175x35</t>
  </si>
  <si>
    <t>Vidro fixo - JA-03, 140x115, completa conforme projeto de esquadrias</t>
  </si>
  <si>
    <t>ALVENARIA DA MURETA</t>
  </si>
  <si>
    <t>Portão de abrir com gradil metálico e tela de aço galvanizado, inclusive pintura - fornecimento e instalação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</si>
  <si>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</si>
  <si>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</si>
  <si>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</si>
  <si>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Lavatório pequeno Ravena/Izy cor branco gelo, com coluna suspensa, código L915 DECA ou equivalente</t>
  </si>
  <si>
    <t>15.22</t>
  </si>
  <si>
    <t>15.27</t>
  </si>
  <si>
    <t>15.28</t>
  </si>
  <si>
    <t>15.29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</si>
  <si>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</si>
  <si>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de parede de uso geral para jardim ou tanque</t>
  </si>
  <si>
    <t>Tanque Grande (40 L) cor Branco Gelo, código TQ.03, DECA, ou equivalente incluso torneira cromada</t>
  </si>
  <si>
    <t>Barra metálica com pintura azul para proteção dos espelhos e chuveiro infantil d=1 1/4"</t>
  </si>
  <si>
    <t>11.2</t>
  </si>
  <si>
    <t>CONCRETO ARMADO - MURETA - PILARES</t>
  </si>
  <si>
    <t>Forma madeira comp. plastificada 12mm p/ Estrutura corte/ Montagem/ Escoramento/ Desforma</t>
  </si>
  <si>
    <t>Edificação principal do Proinfância 1</t>
  </si>
  <si>
    <t>Reboco para paredes internas, externas, pórticos, vigas, traço 1:4,5  - espessura 0,5 cm</t>
  </si>
  <si>
    <t>Tubo de Aço Galvanizado Ø 3/4", inclusive conexões</t>
  </si>
  <si>
    <t>Tela metálica para ventilação com requadro em alumínio</t>
  </si>
  <si>
    <t>Chapa metalica (alumínio) 0,8*0,5x 1mm para as portas - fornecimento e instalação</t>
  </si>
  <si>
    <t>Fita anticorrosiva 5cmx30m (2 camadas)</t>
  </si>
  <si>
    <t>SISTEMAS DE PISOS INTERNOS E EXTERNOS (PAVIMENTAÇÃO)</t>
  </si>
  <si>
    <t>Escavação de vala para aterramento</t>
  </si>
  <si>
    <t>C3478</t>
  </si>
  <si>
    <t>Parafuso fenda em aço inox 4,2 x 32mm e bucha de nylon</t>
  </si>
  <si>
    <t>Duto de ligação 1000 X 0.80mm</t>
  </si>
  <si>
    <t>Chapéu chines em aluminio</t>
  </si>
  <si>
    <t>Bucha de redução PVC longa 50mm-40mm</t>
  </si>
  <si>
    <t>Tubo de PVC rígido 100mm, fornec. e instalação</t>
  </si>
  <si>
    <t>Tubo de PVC rígido 40mm, fornec. e instalação</t>
  </si>
  <si>
    <t>Tubo de PVC rígido 150mm, fornec. e instalação</t>
  </si>
  <si>
    <t>Tubo de PVC rígido 50mm, fornec. e instalação</t>
  </si>
  <si>
    <t>Tubo de PVC rígido 75mm, fornec. e instalação</t>
  </si>
  <si>
    <t>Curva PVC 90º curta - 40mm - fornecimento e instalação</t>
  </si>
  <si>
    <t>Joelho PVC 45º 100mm - fornecimento e instalação</t>
  </si>
  <si>
    <t>Joelho PVC 45º 50mm - fornecimento e instalação</t>
  </si>
  <si>
    <t>Joelho PVC 45º 40mm - fornecimento e instalação</t>
  </si>
  <si>
    <t>Joelho PVC 90º 100mm - fornecimento e instalação</t>
  </si>
  <si>
    <t>Joelho PVC 90º 40mm - fornecimento e instalação</t>
  </si>
  <si>
    <t>Joelho PVC 90 com anel para esgoto secundario - 40mm - 1 1/2" - fornecimento e instalação</t>
  </si>
  <si>
    <t>Junção PVC simples 100mm-50mm - fornecimento e instalação</t>
  </si>
  <si>
    <t>Tê PVC 90º - 40mm - fornecimento e instalação</t>
  </si>
  <si>
    <t>Tê PVC sanitario 100mm-50mm - fornecimento e instalação</t>
  </si>
  <si>
    <t>Tê PVC sanitario 50mm-50mm - fornecimento e instalação</t>
  </si>
  <si>
    <t>Ralo sifonado, PVC 100x100X40mm</t>
  </si>
  <si>
    <t>Caixa sifonada 150x150x50mm</t>
  </si>
  <si>
    <t>Tubo de descarga VDE 38mm</t>
  </si>
  <si>
    <t>Tubo de ligação latao cromado com canopla para vaso sanitario</t>
  </si>
  <si>
    <t>Luva soldável com rosca 25mm - 3/4"</t>
  </si>
  <si>
    <t>Tubo PVC soldável Ø 20 mm, fornecimento e instalação</t>
  </si>
  <si>
    <t>Tubo PVC soldável Ø 25 mm, fornecimento e instalação</t>
  </si>
  <si>
    <t>Tubo PVC soldável Ø 32 mm, fornecimento e instalação</t>
  </si>
  <si>
    <t>Tê soldavel com rosca bolsa central - 20mm - 1/2"</t>
  </si>
  <si>
    <t>TUBULAÇÕES E CONEXÕES - METAIS</t>
  </si>
  <si>
    <t>Bucha de redução sold. curta 32mm - 25mm, fornecimento e instalação</t>
  </si>
  <si>
    <t>Bucha de redução sold. curta 60mm - 50mm, fornecimento e instalação</t>
  </si>
  <si>
    <t>Bucha de redução sold. curta 75mm - 60mm, fornecimento e instalação</t>
  </si>
  <si>
    <t>Bucha de redução sold. curta 85mm - 75mm, fornecimento e instalação</t>
  </si>
  <si>
    <t>Bucha de redução sold. longa 50mm-25mm, fornecimento e instalação</t>
  </si>
  <si>
    <t>Bucha de redução sold. longa 50mm-32mm, fornecimento e instalação</t>
  </si>
  <si>
    <t>Bucha de redução sold. longa 60mm-25mm, fornecimento e instalação</t>
  </si>
  <si>
    <t>Bucha de redução sold. longa 75mm-50mm, fornecimento e instalação</t>
  </si>
  <si>
    <t>Bucha de redução sold. longa 85mm-60mm, fornecimento e instalação</t>
  </si>
  <si>
    <t>Joelho 45 soldável - 25mm, fornecimento e instalação</t>
  </si>
  <si>
    <t>Joelho 45 soldável - 32mm, fornecimento e instalação</t>
  </si>
  <si>
    <t>Joelho 45 soldável - 50mm, fornecimento e instalação</t>
  </si>
  <si>
    <t>Joelho 45 soldável - 75mm, fornecimento e instalação</t>
  </si>
  <si>
    <t>Joelho 45 soldável - 85mm, fornecimento e instalação</t>
  </si>
  <si>
    <t>Joelho 90 soldável - 110mm, fornecimento e instalação</t>
  </si>
  <si>
    <t>Joelho 90 soldável - 20mm, fornecimento e instalação</t>
  </si>
  <si>
    <t>Joelho 90 soldável - 25mm, fornecimento e instalação</t>
  </si>
  <si>
    <t>Joelho 90 soldável - 32mm,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</si>
  <si>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</si>
  <si>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</si>
  <si>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</si>
  <si>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Joelho 90 soldável - 85mm, fornecimento e instalação</t>
  </si>
  <si>
    <t>Joelho de redução 90º soldavel 32mm-25mm, fornecimento e instalação</t>
  </si>
  <si>
    <t>Tê 90 soldável - 110mm, fornecimento e instalação</t>
  </si>
  <si>
    <t>Tê 90 soldável - 25mm, fornecimento e instalação</t>
  </si>
  <si>
    <t>Tê 90 soldável - 32mm,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</si>
  <si>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</si>
  <si>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</si>
  <si>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</si>
  <si>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90 soldável - 85mm, fornecimento e instalação</t>
  </si>
  <si>
    <t>Tê de redução 90 soldavel - 32mm - 25mm,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</si>
  <si>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</si>
  <si>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</si>
  <si>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</si>
  <si>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Tê de redução 90 soldavel - 85mm - 60mm, fornecimento e instalação</t>
  </si>
  <si>
    <t>Tê de redução 90 soldavel - 85mm - 75mm,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</si>
  <si>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</si>
  <si>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</si>
  <si>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</si>
  <si>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</si>
  <si>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Tê soldavel com bucha latão bolsa central - 25mm - 3/4", fornecimento e instalação</t>
  </si>
  <si>
    <t>Joelho 90 soldavel com rosca 20mm - 1/2", fornecimento e instalação</t>
  </si>
  <si>
    <t>Adaptador soldavel com flange livre para caixa d'agua - 85mm - 3", fornecimento e instalação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</si>
  <si>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</si>
  <si>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</si>
  <si>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- 110mm - 4", fornecimento e instalação</t>
  </si>
  <si>
    <t>Adaptador sol. curto com bolsa-rosca para registro - 25mm - 3/4", fornecimento e instalação</t>
  </si>
  <si>
    <t>Adaptador sol. curto com bolsa-rosca para registro - 32mm - 1",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</si>
  <si>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</si>
  <si>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</si>
  <si>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</si>
  <si>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Adaptador sol. curto com bolsa-rosca para registro - 85mm - 3",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</si>
  <si>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</si>
  <si>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</si>
  <si>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</si>
  <si>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Tubo PVC soldável Ø 85mm, fornecimento e instalação</t>
  </si>
  <si>
    <t>Tubo PVC soldável Ø 110mm, fornecimento e instalação</t>
  </si>
  <si>
    <t>Registro de esfera 1/2", fornecimento e instalação</t>
  </si>
  <si>
    <t>Registro de gaveta com canopla cromada - 1/2",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</si>
  <si>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</si>
  <si>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</si>
  <si>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</si>
  <si>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bruto de gaveta 3", fornecimento e instalação</t>
  </si>
  <si>
    <t>Registro bruto de gaveta 4", fornecimento e instalação</t>
  </si>
  <si>
    <t>Registro de gaveta com canopla cromada 1",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</si>
  <si>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</si>
  <si>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</si>
  <si>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</si>
  <si>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Conjunto motobomba trifasico BC-21 R 1 1/2 3 CV</t>
  </si>
  <si>
    <t>Tê aço galvanizado 2 1/2"</t>
  </si>
  <si>
    <t>Extintor CO2 - 6KG</t>
  </si>
  <si>
    <t>Extintor ABC - 6KG</t>
  </si>
  <si>
    <t xml:space="preserve">Emboço para paredes internas e externas traço 1:2:9 - preparo manual - espessura 2,0 cm </t>
  </si>
  <si>
    <t xml:space="preserve">Emboço paulista para paredes externas traço 1:2:9 - preparo manual - espessura 2,5 cm </t>
  </si>
  <si>
    <t>Pintura epoxi - 02 demãos</t>
  </si>
  <si>
    <t>9.11</t>
  </si>
  <si>
    <t>9.12</t>
  </si>
  <si>
    <t>Cotovelo 45º galvanizado 2 1/2"</t>
  </si>
  <si>
    <t>Cotovelo 90º galvanizado 2 1/2"</t>
  </si>
  <si>
    <t>Niple duplo aço galvanizado 2 1/2"</t>
  </si>
  <si>
    <t>Tubo aço carbono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</si>
  <si>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</si>
  <si>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</si>
  <si>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</si>
  <si>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</si>
  <si>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</si>
  <si>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</si>
  <si>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</si>
  <si>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</si>
  <si>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</si>
  <si>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</si>
  <si>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14.3</t>
  </si>
  <si>
    <t>14.4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</si>
  <si>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</si>
  <si>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</si>
  <si>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</si>
  <si>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</si>
  <si>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</si>
  <si>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</si>
  <si>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</si>
  <si>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</si>
  <si>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17.6</t>
  </si>
  <si>
    <t>17.8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</si>
  <si>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</si>
  <si>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</si>
  <si>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</si>
  <si>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</si>
  <si>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</si>
  <si>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</si>
  <si>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</si>
  <si>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</si>
  <si>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</si>
  <si>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</si>
  <si>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</si>
  <si>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</si>
  <si>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</si>
  <si>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</si>
  <si>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</si>
  <si>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</si>
  <si>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14.8</t>
  </si>
  <si>
    <t>14.9</t>
  </si>
  <si>
    <t>14.10</t>
  </si>
  <si>
    <t>14.12</t>
  </si>
  <si>
    <t>14.13</t>
  </si>
  <si>
    <t>14.14</t>
  </si>
  <si>
    <t>14.18</t>
  </si>
  <si>
    <t>14.19</t>
  </si>
  <si>
    <t>Curva PVC 90º curta - 75mm - fornecimento e instalação</t>
  </si>
  <si>
    <t>Joelho PVC 90º 75mm - fornecimento e instalação</t>
  </si>
  <si>
    <t>Caixa de areia sem grelha 80x80cm</t>
  </si>
  <si>
    <t>Joelho 45 - 100mm, fornecimento e instalação</t>
  </si>
  <si>
    <t>Joelho 90 - 100mm, fornecimento e instalação</t>
  </si>
  <si>
    <t>Tê sanitario - 100mm - 100mm, fornecimento e instalação</t>
  </si>
  <si>
    <t>Curva curta 90 - 100mm, fornecimento e instalação</t>
  </si>
  <si>
    <t>União de ferro conico macho-femea  2 1/2"</t>
  </si>
  <si>
    <t>Tubo de PVC Ø150mm, fornecimento e instalação</t>
  </si>
  <si>
    <t>Tubo de PVC Ø100mm, fornecimento e instalação</t>
  </si>
  <si>
    <t>19.2</t>
  </si>
  <si>
    <t>Tubo PVC soldável Ø 25 mm, inclusive conexões</t>
  </si>
  <si>
    <t>Joelho 45 - 25mm, fornecimento e instalação</t>
  </si>
  <si>
    <t xml:space="preserve">Emassamento de paredes internas com massa acrílica - 02 demãos </t>
  </si>
  <si>
    <t>Dispositivo de proteção contra surto - 175V - 40KA</t>
  </si>
  <si>
    <t>Dispositivo de proteção contra surto - 175V - 80KA</t>
  </si>
  <si>
    <t>Tomada universal, circular, 2P+T, 10A, cor branca, completa</t>
  </si>
  <si>
    <t>Tomada universal, circular, 2P+T, 20A, cor branca, completa</t>
  </si>
  <si>
    <t>Quadro de Distribuição de embutir, completo, (para 08 disjuntores monopolares, com barramento para as fases, neutro e para proteção, metálico, pintura eletrostática epóxi cor bege, c/ porta, trinco e acessórios)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</si>
  <si>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</si>
  <si>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</si>
  <si>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Caixa inspeção aterramento 250x250x400mm</t>
  </si>
  <si>
    <t>Eletroduto PVC flexível corrugado reforçado, Ø20mm (DN 3/4"), inclusive conexões</t>
  </si>
  <si>
    <t>Eletroduto PVC flexível corrugado reforçado, Ø25mm (DN 1"), inclusive conexões</t>
  </si>
  <si>
    <t>ELETROCALHAS</t>
  </si>
  <si>
    <t>Interruptor bipolar DR - 100A</t>
  </si>
  <si>
    <t>Interruptor bipolar DR - 25A</t>
  </si>
  <si>
    <t>Caixa de passagem 40x40cm em alvenaria com tampa de ferro fundido tipo leve</t>
  </si>
  <si>
    <t>Switch de 48 portas</t>
  </si>
  <si>
    <t>Cabo UTP -6 (24AWG)</t>
  </si>
  <si>
    <t>Eletrocalha lisa tipo U 100x100mm com tampa, inclusive conexões</t>
  </si>
  <si>
    <t>Eletrocalha lisa tipo U 200x50mm com tampa, inclusive conexões</t>
  </si>
  <si>
    <t>Eletrocalha lisa tipo U 100x50mm com tampa, inclusive conexões</t>
  </si>
  <si>
    <t>Eletrocalha lisa tipo U 150x50mm com tampa, inclusive conexões</t>
  </si>
  <si>
    <t>Eletrocalha lisa tipo U 50x50mm com tampa, inclusive conexões</t>
  </si>
  <si>
    <t>Eletrocalha lisa tipo U 75x50mm com tampa, inclusive conexões</t>
  </si>
  <si>
    <t>Eletrocalha lisa tipo U 75x75mm com tampa, inclusive conexões</t>
  </si>
  <si>
    <t>Cabos de conexões – Patch cord categoria 6  - 2,5 metros</t>
  </si>
  <si>
    <t>Perfil de montagem</t>
  </si>
  <si>
    <t>Anel organizador de cabos</t>
  </si>
  <si>
    <t>Bandeja deslizante perfurada</t>
  </si>
  <si>
    <t>Guias de cabos simples</t>
  </si>
  <si>
    <t>Guia de Cabos Vertical</t>
  </si>
  <si>
    <t>Eletroduto PVC flexivel 1", inclusive conexões</t>
  </si>
  <si>
    <t>Eletroduto PVC flexivel 3/4", inclusive conexões</t>
  </si>
  <si>
    <t>Caixa de passagem PVC 4x2" - fornecimento e instalação</t>
  </si>
  <si>
    <t>INSTALAÇÕES ELÉTRICAS - 220V</t>
  </si>
  <si>
    <t>Suporte vertical eletrocalha 120x146mm</t>
  </si>
  <si>
    <t>Suporte vertical eletrocalha 120x160mm</t>
  </si>
  <si>
    <t>Suporte vertical eletrocalha 70x125mm</t>
  </si>
  <si>
    <t>Suporte vertical eletrocalha 70x81mm</t>
  </si>
  <si>
    <t>Suporte vertical eletrocalha 70x96mm</t>
  </si>
  <si>
    <t>Suporte vertical eletrocalha 95x114mm</t>
  </si>
  <si>
    <t>Tala plana perfurada 50mm</t>
  </si>
  <si>
    <t>Tala plana perfurada 75mm</t>
  </si>
  <si>
    <t>Guarda corpo de 1,0m de altura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</si>
  <si>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</si>
  <si>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</si>
  <si>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</si>
  <si>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poliuretano na cor amarelo</t>
  </si>
  <si>
    <t>C4409</t>
  </si>
  <si>
    <t>Estrutura metalica em tesouras</t>
  </si>
  <si>
    <t>Cumeeira em perfil ondulado de aço zincado</t>
  </si>
  <si>
    <t>Caixa de passagem modulada DN 30cm</t>
  </si>
  <si>
    <t>Caixa de inspeção 60x60cm</t>
  </si>
  <si>
    <t>Terminal de Ventilação 50mm</t>
  </si>
  <si>
    <t>Tê PVC sanitario 100mm-75mm - fornecimento e instalação</t>
  </si>
  <si>
    <t>4.1.1</t>
  </si>
  <si>
    <t>4.1.2</t>
  </si>
  <si>
    <t>4.1.3</t>
  </si>
  <si>
    <t>4.1.4</t>
  </si>
  <si>
    <t>4.2.1</t>
  </si>
  <si>
    <t>4.2.2</t>
  </si>
  <si>
    <t>4.2.3</t>
  </si>
  <si>
    <t>4.4.1</t>
  </si>
  <si>
    <t>4.4.2</t>
  </si>
  <si>
    <t>4.4.3</t>
  </si>
  <si>
    <t>4.4.4</t>
  </si>
  <si>
    <t>5.1.1</t>
  </si>
  <si>
    <t>5.2.1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</si>
  <si>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</si>
  <si>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</si>
  <si>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</si>
  <si>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</si>
  <si>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</si>
  <si>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</si>
  <si>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</si>
  <si>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</si>
  <si>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</si>
  <si>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</si>
  <si>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</si>
  <si>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</si>
  <si>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</si>
  <si>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</si>
  <si>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</si>
  <si>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</si>
  <si>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</si>
  <si>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</si>
  <si>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</si>
  <si>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</si>
  <si>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</si>
  <si>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</si>
  <si>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</si>
  <si>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</si>
  <si>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</si>
  <si>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</si>
  <si>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</si>
  <si>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</si>
  <si>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</si>
  <si>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</si>
  <si>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</si>
  <si>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</si>
  <si>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</si>
  <si>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</si>
  <si>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6.6.1</t>
  </si>
  <si>
    <t>6.6.2</t>
  </si>
  <si>
    <t>6.6.3</t>
  </si>
  <si>
    <t>6.7.1</t>
  </si>
  <si>
    <t>6.7.2</t>
  </si>
  <si>
    <t>6.7.3</t>
  </si>
  <si>
    <t>6.7.4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</si>
  <si>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</si>
  <si>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</si>
  <si>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</si>
  <si>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</si>
  <si>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</si>
  <si>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</si>
  <si>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</si>
  <si>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</si>
  <si>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</si>
  <si>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</si>
  <si>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</si>
  <si>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</si>
  <si>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</si>
  <si>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</si>
  <si>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</si>
  <si>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12.1.1</t>
  </si>
  <si>
    <t>12.1.2</t>
  </si>
  <si>
    <t>12.2.1</t>
  </si>
  <si>
    <t>12.2.2</t>
  </si>
  <si>
    <t>12.2.3</t>
  </si>
  <si>
    <t>12.2.4</t>
  </si>
  <si>
    <t>12.2.5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</si>
  <si>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</si>
  <si>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</si>
  <si>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</si>
  <si>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</si>
  <si>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</si>
  <si>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</si>
  <si>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</si>
  <si>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</si>
  <si>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C0492</t>
  </si>
  <si>
    <t>C0490</t>
  </si>
  <si>
    <t>C0503</t>
  </si>
  <si>
    <t>C0498</t>
  </si>
  <si>
    <t>C0500</t>
  </si>
  <si>
    <t>C0504</t>
  </si>
  <si>
    <t>C0505</t>
  </si>
  <si>
    <t>C0508</t>
  </si>
  <si>
    <t>18.1.1</t>
  </si>
  <si>
    <t>18.1.2</t>
  </si>
  <si>
    <t>18.1.3</t>
  </si>
  <si>
    <t>18.1.4</t>
  </si>
  <si>
    <t>18.1.5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</si>
  <si>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</si>
  <si>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</si>
  <si>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</si>
  <si>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</si>
  <si>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</si>
  <si>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</si>
  <si>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</si>
  <si>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</si>
  <si>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</si>
  <si>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</si>
  <si>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</si>
  <si>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</si>
  <si>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</si>
  <si>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</si>
  <si>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</si>
  <si>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</si>
  <si>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</si>
  <si>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C1161</t>
  </si>
  <si>
    <t>18.3.10</t>
  </si>
  <si>
    <t>C1160</t>
  </si>
  <si>
    <t>18.3.11</t>
  </si>
  <si>
    <t>C1159</t>
  </si>
  <si>
    <t>18.3.12</t>
  </si>
  <si>
    <t>C1155</t>
  </si>
  <si>
    <t>18.3.13</t>
  </si>
  <si>
    <t>C1154</t>
  </si>
  <si>
    <t>18.3.14</t>
  </si>
  <si>
    <t>18.3.15</t>
  </si>
  <si>
    <t>18.3.16</t>
  </si>
  <si>
    <t>18.3.17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</si>
  <si>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</si>
  <si>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</si>
  <si>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</si>
  <si>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</si>
  <si>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</si>
  <si>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</si>
  <si>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</si>
  <si>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</si>
  <si>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</si>
  <si>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</si>
  <si>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</si>
  <si>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</si>
  <si>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</si>
  <si>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</si>
  <si>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</si>
  <si>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</si>
  <si>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</si>
  <si>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</si>
  <si>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</si>
  <si>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</si>
  <si>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</si>
  <si>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</si>
  <si>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</si>
  <si>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</si>
  <si>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</si>
  <si>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</si>
  <si>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18.5.16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</si>
  <si>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</si>
  <si>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</si>
  <si>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</si>
  <si>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</si>
  <si>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</si>
  <si>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</si>
  <si>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</si>
  <si>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</si>
  <si>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</si>
  <si>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</si>
  <si>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</si>
  <si>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</si>
  <si>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</si>
  <si>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</si>
  <si>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C4533</t>
  </si>
  <si>
    <t>C4530</t>
  </si>
  <si>
    <t>C4531</t>
  </si>
  <si>
    <t>C4540</t>
  </si>
  <si>
    <t>C4412</t>
  </si>
  <si>
    <t>C4567</t>
  </si>
  <si>
    <t>C4568</t>
  </si>
  <si>
    <t>C4562</t>
  </si>
  <si>
    <t>19.3</t>
  </si>
  <si>
    <t>19.4</t>
  </si>
  <si>
    <t>20.1.1</t>
  </si>
  <si>
    <t>20.2.1</t>
  </si>
  <si>
    <t>20.2.2</t>
  </si>
  <si>
    <t>20.3.1</t>
  </si>
  <si>
    <t>20.4.1</t>
  </si>
  <si>
    <t>20.5.1</t>
  </si>
  <si>
    <t>20.6.1</t>
  </si>
  <si>
    <t>20.6.2</t>
  </si>
  <si>
    <t>20.6.3</t>
  </si>
  <si>
    <t>20.6.4</t>
  </si>
  <si>
    <t>23.1.1</t>
  </si>
  <si>
    <t>23.1.2</t>
  </si>
  <si>
    <t>23.1.3</t>
  </si>
  <si>
    <t>23.1.4</t>
  </si>
  <si>
    <t>23.1.5</t>
  </si>
  <si>
    <t>23.1.6</t>
  </si>
  <si>
    <t>23.1.7</t>
  </si>
  <si>
    <t>23.2.1</t>
  </si>
  <si>
    <t>23.2.2</t>
  </si>
  <si>
    <t>C4627</t>
  </si>
  <si>
    <t>C4628</t>
  </si>
  <si>
    <t>PR. UNIT.(R$) SEM BDI</t>
  </si>
  <si>
    <t>PR. UNIT.(R$) COM BDI</t>
  </si>
  <si>
    <t>Bucha de redução sold. curta 110mm - 85mm, fornecimento e instalação</t>
  </si>
  <si>
    <t>Forro em fibra mineral removível (1250x625x16mm) apoiado sobre perfil metálico "T" invertido 24mm</t>
  </si>
  <si>
    <t>15.18</t>
  </si>
  <si>
    <t>Conector mini-Bar em bronze estanhado Tel-583</t>
  </si>
  <si>
    <t>Disjuntor unipolar termomagnético 10A</t>
  </si>
  <si>
    <t>Disjuntor unipolar termomagnético 16A</t>
  </si>
  <si>
    <t>Disjuntor unipolar termomagnético 20A</t>
  </si>
  <si>
    <t>Disjuntor unipolar termomagnético 25A</t>
  </si>
  <si>
    <t>Disjuntor tripolar termomagnético 32A</t>
  </si>
  <si>
    <t>Adaptador soldavel com flange livre para caixa d'agua - 100mm - 4", fornecimento e instalação</t>
  </si>
  <si>
    <t>Tê de redução 90 soldavel - 50mm - 32mm, fornecimento e instalação</t>
  </si>
  <si>
    <t>Registro bruto de gaveta 3/4", fornecimento e instalação</t>
  </si>
  <si>
    <t>Junção simples - 100mm - 100mm, fornecimento e instalação</t>
  </si>
  <si>
    <t>ORSE</t>
  </si>
  <si>
    <t>09519</t>
  </si>
  <si>
    <t>Eletroduto Aço Galvanizado DN 32mm (1 1/4"), inclusive conexões</t>
  </si>
  <si>
    <t>Tala plana perfurada 100mm</t>
  </si>
  <si>
    <t>Caixa para abrigo de mangueira - 90x60v17cm</t>
  </si>
  <si>
    <t>Mangueiras de incêndio de nylon -  1 1/2" 16mm</t>
  </si>
  <si>
    <t>Placa de sinalização em pvc cod 25 - (200x200) Hidrante de incendio</t>
  </si>
  <si>
    <t>Placa de sinalização em pvc cod 17 - (250x125) Mensagem "Saída"</t>
  </si>
  <si>
    <t>Placa de sinalização em pvc cod 23 - (200x200) Extintor de Incêndio</t>
  </si>
  <si>
    <t>Placa de sinalização em pvc cod 12 e 13- (250x125) Saída de emergência</t>
  </si>
  <si>
    <t>Joelho 90 - 25mm, fornecimento e instalação</t>
  </si>
  <si>
    <t>Caixa de areia 40x40x40 com fundo de brita nº 1</t>
  </si>
  <si>
    <t>17.29</t>
  </si>
  <si>
    <t>Tampão de FoFo 50x50cm</t>
  </si>
  <si>
    <t>Eletroduto Aço Galvanizado , Ø 1", fornecimento e instalação</t>
  </si>
  <si>
    <t>Eletroduto Aço Galvanizado , Ø 1.1/4", fornecimento e instalação</t>
  </si>
  <si>
    <t>Tomada modular RJ-45 Categoria 6 (completa)</t>
  </si>
  <si>
    <t>Conector de TV Tipo F (Coaxial) com placa</t>
  </si>
  <si>
    <t>Chapisco de aderência em paredes internas, externas, vigas, platibanda e calhas</t>
  </si>
  <si>
    <t>Disjuntor unipolar termomagnético 32A</t>
  </si>
  <si>
    <t>Disjuntor tripolar termomagnético 10A</t>
  </si>
  <si>
    <t>Disjuntor tripolar termomagnético 25A</t>
  </si>
  <si>
    <t>Disjuntor tripolar termomagnético 80A</t>
  </si>
  <si>
    <t>Disjuntor tripolar termomagnético 175A</t>
  </si>
  <si>
    <t>Interruptor bipolar DR -80A</t>
  </si>
  <si>
    <t>Eletroduto Aço Galvanizado DN 100mm (2"), inclusive conexões</t>
  </si>
  <si>
    <t>Eletroduto Aço Galvanizado DN 125mm (3"), inclusive conexões</t>
  </si>
  <si>
    <t>16.19</t>
  </si>
  <si>
    <t>Eletroduto Aço Galvanizado , Ø 2", fornecimento e instalação</t>
  </si>
  <si>
    <t>Mini-rack de parede 19" x 8u x 450mm - fornecimento e instalação</t>
  </si>
  <si>
    <t>Access Point Wireless 2.4 GHz - 300Mpbs - fornecimento e instalação</t>
  </si>
  <si>
    <t>Cabo de cobre nu 16 mm2</t>
  </si>
  <si>
    <t>Cabo de cobre nu 35 mm2</t>
  </si>
  <si>
    <t>Cabo de cobre nu 50 mm2</t>
  </si>
  <si>
    <t>Espelho cristal esp. 4mm sem moldura de madeira</t>
  </si>
  <si>
    <t>Sistema de ancoragem com 6 nichos, conforme projeto</t>
  </si>
  <si>
    <t>Caixa de Passagem PVC 4x2" - fornecimento e instalaçao</t>
  </si>
  <si>
    <t>Caixa de Passagem PVC 4x4" - fornecimento e instalaçao</t>
  </si>
  <si>
    <t>Caixa de passage PVC Octogonal 3" - fornecimento e instalação</t>
  </si>
  <si>
    <t>Interruptor 1 tecla paralela</t>
  </si>
  <si>
    <t>Interruptor 1 tecla simples</t>
  </si>
  <si>
    <t>Interruptor 2 teclas simples</t>
  </si>
  <si>
    <t>Interruptor 1 tecla paralela e tomada</t>
  </si>
  <si>
    <t>Eletrocalha lisa com tampa 50 x 25 mm, inclusive conexões</t>
  </si>
  <si>
    <t>Central PABX 24 portas</t>
  </si>
  <si>
    <t>Luminárias embutir 2x36W completa</t>
  </si>
  <si>
    <t>Luminárias sobrepor 2x36W completa</t>
  </si>
  <si>
    <t>Luminárias embutir 2x16W completa</t>
  </si>
  <si>
    <t>Disjuntor unipolar termomagnético 40A</t>
  </si>
  <si>
    <t>Disjuntor tripolar termomagnético 225A</t>
  </si>
  <si>
    <t>Interruptor bipolar DR -63A</t>
  </si>
  <si>
    <t>Eletroduto Aço Galvanizado DN 25mm (1"), inclusive conexões</t>
  </si>
  <si>
    <t>Quadro de Distribuição de embutir, completo, (para 50 disjuntores monopolares, com barramento para as fases, neutro e para proteção, metálico, pintura eletrostática epóxi cor bege, c/ porta, trinco e acessórios)</t>
  </si>
  <si>
    <t>Eletroduto PVC flexível corrugado reforçado, Ø16mm (DN 1/2"), inclusive conexões</t>
  </si>
  <si>
    <t>Eletroduto PVC flexível corrugado reforçado, Ø32mm (DN 1 1/4"), inclusive conexões</t>
  </si>
  <si>
    <t>Eletroduto PVC flexível rigido roscavel, Ø40mm (DN 1 1/2"), inclusive conexões</t>
  </si>
  <si>
    <t>Eletroduto PVC flexível rigido roscavel, Ø50mm (DN 2"), inclusive conexões</t>
  </si>
  <si>
    <t>Eletroduto Aço Galvanizado DN 62mm (2 1/2"), inclusive conexões</t>
  </si>
  <si>
    <t>Gradil metalico e tela de aço galvanizado , inclusive pintura - fornecimento e instalação (GR1, GR2, GR3, GR4)</t>
  </si>
  <si>
    <t>Portão de abrir em chapa de aço perfurada, inclusive pintura - fornecimento e instalação (PF1 e PF2)</t>
  </si>
  <si>
    <t>Coifa de Centro em Aço Inox de 1500x1000x600</t>
  </si>
  <si>
    <t>4.2.4</t>
  </si>
  <si>
    <t>PAVIMENTAÇÃO INTERNA</t>
  </si>
  <si>
    <t>10.1.8</t>
  </si>
  <si>
    <t>10.1.9</t>
  </si>
  <si>
    <t>10.1.10</t>
  </si>
  <si>
    <t>10.1.11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</si>
  <si>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</si>
  <si>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</si>
  <si>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</si>
  <si>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</si>
  <si>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</si>
  <si>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</si>
  <si>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</si>
  <si>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</si>
  <si>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</si>
  <si>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</si>
  <si>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</si>
  <si>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</si>
  <si>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</si>
  <si>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</si>
  <si>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</si>
  <si>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</si>
  <si>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</si>
  <si>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</si>
  <si>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</si>
  <si>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</si>
  <si>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</si>
  <si>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</si>
  <si>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</si>
  <si>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</si>
  <si>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</si>
  <si>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</si>
  <si>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</si>
  <si>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</si>
  <si>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</si>
  <si>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</si>
  <si>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</si>
  <si>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</si>
  <si>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</si>
  <si>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</si>
  <si>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</si>
  <si>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</si>
  <si>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</si>
  <si>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</si>
  <si>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</si>
  <si>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</si>
  <si>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</si>
  <si>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</si>
  <si>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</si>
  <si>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</si>
  <si>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</si>
  <si>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</si>
  <si>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12.1.49</t>
  </si>
  <si>
    <t>12.1.50</t>
  </si>
  <si>
    <t>12.1.51</t>
  </si>
  <si>
    <t>12.1.52</t>
  </si>
  <si>
    <t>12.1.53</t>
  </si>
  <si>
    <t>12.1.54</t>
  </si>
  <si>
    <t>12.1.55</t>
  </si>
  <si>
    <t>12.1.56</t>
  </si>
  <si>
    <t>12.1.57</t>
  </si>
  <si>
    <t>12.1.58</t>
  </si>
  <si>
    <t>12.1.59</t>
  </si>
  <si>
    <t>12.1.60</t>
  </si>
  <si>
    <t>12.1.61</t>
  </si>
  <si>
    <t>12.1.62</t>
  </si>
  <si>
    <t>12.1.63</t>
  </si>
  <si>
    <t>12.1.64</t>
  </si>
  <si>
    <t>12.1.65</t>
  </si>
  <si>
    <t>12.1.66</t>
  </si>
  <si>
    <t>12.1.67</t>
  </si>
  <si>
    <t>12.2.6</t>
  </si>
  <si>
    <t>12.2.7</t>
  </si>
  <si>
    <t>12.2.8</t>
  </si>
  <si>
    <t>12.2.9</t>
  </si>
  <si>
    <t>12.2.10</t>
  </si>
  <si>
    <t>12.2.11</t>
  </si>
  <si>
    <t>12.2.12</t>
  </si>
  <si>
    <t>13.1.7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</si>
  <si>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</si>
  <si>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</si>
  <si>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</si>
  <si>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#10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</si>
  <si>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</si>
  <si>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</si>
  <si>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</si>
  <si>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#50 mm²</t>
  </si>
  <si>
    <t>Condutor de cobre unipolar, isolação em PVC/70ºC, camada de proteção em PVC, não propagador de chamas, classe de tensão 750V, encordoamento classe 5, flexível, com a seguinte seção nominal: #70 mm²</t>
  </si>
  <si>
    <t>Condutor de cobre unipolar, isolação em PVC/70ºC, camada de proteção em PVC, não propagador de chamas, classe de tensão 750V, encordoamento classe 5, flexível, com a seguinte seção nominal: #95 mm²</t>
  </si>
  <si>
    <t>Condutor de cobre unipolar, isolação em PVC/70ºC, camada de proteção em PVC, não propagador de chamas, classe de tensão 750V, encordoamento classe 5, flexível, com a seguinte seção nominal: #120 mm²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</si>
  <si>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</si>
  <si>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</si>
  <si>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</si>
  <si>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</si>
  <si>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</si>
  <si>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</si>
  <si>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</si>
  <si>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</si>
  <si>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</si>
  <si>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</si>
  <si>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</si>
  <si>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GERAIS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</si>
  <si>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</si>
  <si>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</si>
  <si>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</si>
  <si>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</si>
  <si>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</si>
  <si>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</si>
  <si>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</si>
  <si>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</si>
  <si>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</si>
  <si>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</si>
  <si>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20.4.2</t>
  </si>
  <si>
    <t>20.4.3</t>
  </si>
  <si>
    <t>20.5.2</t>
  </si>
  <si>
    <t>20.6.5</t>
  </si>
  <si>
    <t>20.6.6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</si>
  <si>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</si>
  <si>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</si>
  <si>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</si>
  <si>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</si>
  <si>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</si>
  <si>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</si>
  <si>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</si>
  <si>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</si>
  <si>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</si>
  <si>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</si>
  <si>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Rodapé vinílico h=5cm</t>
  </si>
  <si>
    <t>15.30</t>
  </si>
  <si>
    <t>21.4</t>
  </si>
  <si>
    <t>Exaustor mecânico para banheiro 80m3/h com duto flexível - kit</t>
  </si>
  <si>
    <t>15.31</t>
  </si>
  <si>
    <t>Fechamento com chapa de aço perfurada, inclusive perfis metálicos para suporte e pintura - fornecimento e instalação</t>
  </si>
  <si>
    <t>Luminária com aletas embutir 2x36 completa</t>
  </si>
  <si>
    <t>Cadeira articulada para banho, fornecimento e instalação</t>
  </si>
  <si>
    <t>Gancho metálico para mochilas, fornecimento e instalação</t>
  </si>
  <si>
    <t>Cabide metálico Izy, código 2060.C37, Deca ou equivalente, fornecimento e instalação</t>
  </si>
  <si>
    <t>Barra de apoio de chuveiro PNE, em "L", Linha conforto código 2335.I.ESC, fornecimento e instalação</t>
  </si>
  <si>
    <t>Barra de apoio de canto para lavatório, aço inox polido,Celite ou equivalente, fornecimento e instalação</t>
  </si>
  <si>
    <t>Barra de apoio, Linha conforto, código 2310.I.080.ESC, aço inox polido, DECA ou equivalente, fornecimento e instalação</t>
  </si>
  <si>
    <t>Dispenser Toalha Linha Excellence, código 7007, Melhoramentos ou equivalente, fornecimento e instalação</t>
  </si>
  <si>
    <t>Dispenser Saboneteira Linha Excellence, código 7009, Melhoramentos ou equivalente, fornecimento e instalação</t>
  </si>
  <si>
    <t>Assento plástico Izy, código AP.01, DECA, fornecimento e instalação</t>
  </si>
  <si>
    <t>Papeleira Metálica Linha Izy, código 2020.C37, DECA ou equivalente, fornecimento e instalação</t>
  </si>
  <si>
    <t>Ducha Higiênica com registro e derivação Izy, código 1984.C37. ACT.CR, DECA, ou equivalente, fornecimento e instalação</t>
  </si>
  <si>
    <t>Torneira elétrica LorenEasy, LORENZETTI ou equivalente, fornecimento e instalação</t>
  </si>
  <si>
    <t>Torneira elétrica Fortti Maxi, com mangueira plastica, código 79004, LORENZETTI ou equivalente, fornecimento e instalação</t>
  </si>
  <si>
    <t>Lavatório de canto suspenso com mesa, linha Izy código L101.17, DECA ou equivalente, com válvula, sifão e engate flexivel cromados, fornecimento e instalação</t>
  </si>
  <si>
    <r>
      <t>Obra</t>
    </r>
    <r>
      <rPr>
        <sz val="10"/>
        <rFont val="Arial"/>
        <family val="2"/>
      </rPr>
      <t>: Projeto Padrão FNDE - Tipo 1</t>
    </r>
  </si>
  <si>
    <t>Planejamento</t>
  </si>
  <si>
    <t>% ITEM</t>
  </si>
  <si>
    <t xml:space="preserve">FUNDAÇÕES </t>
  </si>
  <si>
    <t>SISTEMA DE PROTEÇÃO CONTRA DESC. ATMOSFÉRICAS (SPDA)</t>
  </si>
  <si>
    <t>Valores totais</t>
  </si>
  <si>
    <t>UNITÁRIO</t>
  </si>
  <si>
    <t>MAT.</t>
  </si>
  <si>
    <t>MDO</t>
  </si>
  <si>
    <t>TOTAL c/BDI</t>
  </si>
  <si>
    <t>Total</t>
  </si>
  <si>
    <t>Prefeitura Municipal  de São Jerônimo/RS</t>
  </si>
  <si>
    <t>1 Mês</t>
  </si>
  <si>
    <t>2 Mês</t>
  </si>
  <si>
    <t>3 Mês</t>
  </si>
  <si>
    <t>4 Mês</t>
  </si>
  <si>
    <t>5 Mês</t>
  </si>
  <si>
    <t>6 Mês</t>
  </si>
  <si>
    <t>7 Mês</t>
  </si>
  <si>
    <t>8 Mês</t>
  </si>
  <si>
    <t>BDI: 27,7%</t>
  </si>
  <si>
    <t>73937/1</t>
  </si>
  <si>
    <t>C4070</t>
  </si>
  <si>
    <t>CPU</t>
  </si>
  <si>
    <t>Porta de abrir - PA1 - 100x210 em chapa de alumínio e veneziana- conforme projeto de esquadrias, inclusive ferragens</t>
  </si>
  <si>
    <t>C4479</t>
  </si>
  <si>
    <t>C4822</t>
  </si>
  <si>
    <t>74166/1</t>
  </si>
  <si>
    <t>C1151</t>
  </si>
  <si>
    <t>C2507</t>
  </si>
  <si>
    <t>97599</t>
  </si>
  <si>
    <t>C3579</t>
  </si>
  <si>
    <t>74130/10</t>
  </si>
  <si>
    <t>C1661</t>
  </si>
  <si>
    <t>C1638</t>
  </si>
  <si>
    <t>C4107</t>
  </si>
  <si>
    <t>C4526</t>
  </si>
  <si>
    <t>C1477</t>
  </si>
  <si>
    <t>73782/2</t>
  </si>
  <si>
    <t>C4068</t>
  </si>
  <si>
    <t>C3505</t>
  </si>
  <si>
    <t>C1521</t>
  </si>
  <si>
    <t>73948/3</t>
  </si>
  <si>
    <t>C2850</t>
  </si>
  <si>
    <t>C2041</t>
  </si>
  <si>
    <r>
      <t>Município</t>
    </r>
    <r>
      <rPr>
        <sz val="10"/>
        <rFont val="Arial"/>
        <family val="2"/>
      </rPr>
      <t>: São jerônimo - RS</t>
    </r>
  </si>
  <si>
    <t>Preço base: SINAPI/SEINFRA/ORSE/2019</t>
  </si>
  <si>
    <r>
      <t>Endereço</t>
    </r>
    <r>
      <rPr>
        <sz val="10"/>
        <rFont val="Arial"/>
        <family val="2"/>
      </rPr>
      <t>: Rua Projetada esquina Rua Vasco Antônio R. Alves, s/n, Bairro Fátima</t>
    </r>
  </si>
  <si>
    <t>OBSERVAÇÕES</t>
  </si>
  <si>
    <t>Arq. Gilberto Pradella - Cau: A14.344-8</t>
  </si>
  <si>
    <t>Nome e CREA/CAU do Responsável Técnico pelo orçamento</t>
  </si>
  <si>
    <t>COMPOSIÇÃO DE ENCARGOS SOCIAIS</t>
  </si>
  <si>
    <t>ENCARGOS 83,74%</t>
  </si>
  <si>
    <r>
      <t>Endereço</t>
    </r>
    <r>
      <rPr>
        <sz val="10"/>
        <rFont val="Arial"/>
        <family val="2"/>
      </rPr>
      <t>: Rua Projetada esquina Rua Vasco Antônio R. Alves, s/n, Bairro Fátima - São Jerônimo - RS</t>
    </r>
  </si>
  <si>
    <t>Aprovação:</t>
  </si>
  <si>
    <t>MARIA NAZARÉ DIAS DORNELLES</t>
  </si>
  <si>
    <t>Sec. Mun. de Educação</t>
  </si>
  <si>
    <t>Pref. Mun. de São Jerônimo</t>
  </si>
  <si>
    <t>Responsável Técnico:</t>
  </si>
  <si>
    <t>GILBERTO PRADELLA</t>
  </si>
  <si>
    <t>Arquiteto e Urbanista</t>
  </si>
  <si>
    <t>Cau: A14.344-8</t>
  </si>
  <si>
    <t>QUANT. TOTAL</t>
  </si>
  <si>
    <t>Estado do Rio Grande do Sul</t>
  </si>
  <si>
    <t>PREFEITURA MUNICIPAL DE SÃO JERÔNIMO</t>
  </si>
  <si>
    <t>Data: 04 de dezembro de 2019</t>
  </si>
  <si>
    <t>Já executado</t>
  </si>
  <si>
    <t>Secretaria de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</si>
</sst>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R$&quot;\ #,##0.00"/>
    <numFmt numFmtId="180" formatCode="&quot;R$&quot;#,##0.00"/>
  </numFmts>
  <fonts count="54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b/>
      <i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rgb="FF00000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Cambria"/>
      <family val="2"/>
      <scheme val="major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Cambria"/>
      <family val="2"/>
      <scheme val="major"/>
    </font>
    <font>
      <i/>
      <sz val="18"/>
      <color rgb="FF000000"/>
      <name val="Arial"/>
      <family val="2"/>
    </font>
    <font>
      <b/>
      <sz val="20"/>
      <color rgb="FF000000"/>
      <name val="Arial"/>
      <family val="2"/>
    </font>
    <font>
      <i/>
      <sz val="14"/>
      <color rgb="FF000000"/>
      <name val="Arial"/>
      <family val="2"/>
    </font>
    <font>
      <b/>
      <sz val="1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4" fillId="0" borderId="0" applyNumberFormat="0" applyBorder="0" applyProtection="0"/>
    <xf numFmtId="0" fontId="14" fillId="0" borderId="0" applyNumberFormat="0" applyBorder="0" applyProtection="0"/>
    <xf numFmtId="165" fontId="14" fillId="0" borderId="0" applyBorder="0" applyProtection="0"/>
    <xf numFmtId="165" fontId="14" fillId="0" borderId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166" fontId="15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9" fillId="0" borderId="0"/>
    <xf numFmtId="9" fontId="9" fillId="0" borderId="0" applyFont="0" applyFill="0" applyBorder="0" applyAlignment="0" applyProtection="0"/>
    <xf numFmtId="0" fontId="17" fillId="0" borderId="0" applyNumberFormat="0" applyBorder="0" applyProtection="0"/>
    <xf numFmtId="167" fontId="17" fillId="0" borderId="0" applyBorder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4" fillId="0" borderId="0" applyBorder="0" applyProtection="0"/>
    <xf numFmtId="0" fontId="9" fillId="0" borderId="0"/>
    <xf numFmtId="0" fontId="9" fillId="0" borderId="0"/>
    <xf numFmtId="0" fontId="9" fillId="0" borderId="0"/>
    <xf numFmtId="0" fontId="18" fillId="0" borderId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0" fontId="21" fillId="0" borderId="0"/>
    <xf numFmtId="164" fontId="11" fillId="0" borderId="0" applyFont="0" applyFill="0" applyBorder="0" applyAlignment="0" applyProtection="0"/>
    <xf numFmtId="0" fontId="18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Protection="0"/>
    <xf numFmtId="0" fontId="22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3" fillId="0" borderId="0"/>
    <xf numFmtId="0" fontId="20" fillId="0" borderId="0"/>
    <xf numFmtId="0" fontId="6" fillId="0" borderId="0"/>
    <xf numFmtId="9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0" fontId="24" fillId="0" borderId="0"/>
    <xf numFmtId="0" fontId="2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168" fontId="9" fillId="0" borderId="0" applyFont="0" applyFill="0" applyBorder="0" applyAlignment="0" applyProtection="0"/>
    <xf numFmtId="169" fontId="30" fillId="0" borderId="0">
      <protection locked="0"/>
    </xf>
    <xf numFmtId="0" fontId="10" fillId="5" borderId="14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3" fontId="30" fillId="0" borderId="0">
      <protection locked="0"/>
    </xf>
    <xf numFmtId="173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38" fontId="32" fillId="2" borderId="0" applyNumberFormat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3" fillId="0" borderId="0"/>
    <xf numFmtId="10" fontId="32" fillId="6" borderId="1" applyNumberFormat="0" applyBorder="0" applyAlignment="0" applyProtection="0"/>
    <xf numFmtId="0" fontId="9" fillId="0" borderId="0">
      <alignment horizontal="centerContinuous" vertical="justify"/>
    </xf>
    <xf numFmtId="0" fontId="34" fillId="0" borderId="0" applyAlignment="0">
      <alignment horizontal="center"/>
    </xf>
    <xf numFmtId="174" fontId="35" fillId="0" borderId="0"/>
    <xf numFmtId="0" fontId="36" fillId="0" borderId="0">
      <alignment horizontal="left" vertical="center" indent="12"/>
    </xf>
    <xf numFmtId="0" fontId="32" fillId="0" borderId="14" applyBorder="0">
      <alignment horizontal="left" vertical="center" wrapText="1" indent="2"/>
      <protection locked="0"/>
    </xf>
    <xf numFmtId="0" fontId="32" fillId="0" borderId="1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30" fillId="0" borderId="0">
      <protection locked="0"/>
    </xf>
    <xf numFmtId="175" fontId="30" fillId="0" borderId="0">
      <protection locked="0"/>
    </xf>
    <xf numFmtId="176" fontId="30" fillId="0" borderId="0">
      <protection locked="0"/>
    </xf>
    <xf numFmtId="38" fontId="26" fillId="0" borderId="0" applyFont="0" applyFill="0" applyBorder="0" applyAlignment="0" applyProtection="0"/>
    <xf numFmtId="177" fontId="37" fillId="0" borderId="0">
      <protection locked="0"/>
    </xf>
    <xf numFmtId="178" fontId="27" fillId="0" borderId="0" applyFont="0" applyFill="0" applyBorder="0" applyAlignment="0" applyProtection="0"/>
    <xf numFmtId="0" fontId="26" fillId="0" borderId="0"/>
    <xf numFmtId="0" fontId="38" fillId="0" borderId="0">
      <protection locked="0"/>
    </xf>
    <xf numFmtId="0" fontId="38" fillId="0" borderId="0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</cellStyleXfs>
  <cellXfs count="319">
    <xf numFmtId="0" fontId="0" fillId="0" borderId="0" xfId="0"/>
    <xf numFmtId="0" fontId="9" fillId="0" borderId="0" xfId="10" applyFont="1" applyFill="1" applyAlignment="1">
      <alignment vertical="center"/>
    </xf>
    <xf numFmtId="0" fontId="10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wrapText="1"/>
    </xf>
    <xf numFmtId="0" fontId="10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center"/>
    </xf>
    <xf numFmtId="0" fontId="9" fillId="0" borderId="0" xfId="10" applyFont="1" applyFill="1" applyAlignment="1">
      <alignment horizontal="left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left" vertical="center"/>
    </xf>
    <xf numFmtId="0" fontId="10" fillId="0" borderId="1" xfId="10" applyFont="1" applyFill="1" applyBorder="1" applyAlignment="1">
      <alignment vertical="center" wrapText="1"/>
    </xf>
    <xf numFmtId="0" fontId="9" fillId="0" borderId="0" xfId="10" applyFont="1" applyAlignment="1">
      <alignment vertical="center"/>
    </xf>
    <xf numFmtId="0" fontId="10" fillId="0" borderId="1" xfId="10" applyFont="1" applyFill="1" applyBorder="1" applyAlignment="1">
      <alignment horizontal="left" vertical="center" wrapText="1"/>
    </xf>
    <xf numFmtId="0" fontId="10" fillId="2" borderId="1" xfId="10" applyFont="1" applyFill="1" applyBorder="1" applyAlignment="1">
      <alignment horizontal="center"/>
    </xf>
    <xf numFmtId="0" fontId="10" fillId="2" borderId="1" xfId="10" applyFont="1" applyFill="1" applyBorder="1" applyAlignment="1">
      <alignment vertical="center"/>
    </xf>
    <xf numFmtId="0" fontId="10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/>
    </xf>
    <xf numFmtId="0" fontId="9" fillId="4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horizontal="center" vertical="center"/>
    </xf>
    <xf numFmtId="0" fontId="9" fillId="4" borderId="1" xfId="10" applyFont="1" applyFill="1" applyBorder="1" applyAlignment="1">
      <alignment vertical="center"/>
    </xf>
    <xf numFmtId="0" fontId="10" fillId="4" borderId="1" xfId="10" applyFont="1" applyFill="1" applyBorder="1" applyAlignment="1">
      <alignment vertical="center" wrapText="1"/>
    </xf>
    <xf numFmtId="0" fontId="10" fillId="4" borderId="1" xfId="10" applyFont="1" applyFill="1" applyBorder="1" applyAlignment="1">
      <alignment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10" fillId="3" borderId="1" xfId="10" applyFont="1" applyFill="1" applyBorder="1" applyAlignment="1">
      <alignment vertical="center"/>
    </xf>
    <xf numFmtId="0" fontId="9" fillId="3" borderId="1" xfId="10" applyFont="1" applyFill="1" applyBorder="1" applyAlignment="1">
      <alignment vertical="center"/>
    </xf>
    <xf numFmtId="0" fontId="10" fillId="3" borderId="1" xfId="10" applyFont="1" applyFill="1" applyBorder="1" applyAlignment="1">
      <alignment vertical="center" wrapText="1"/>
    </xf>
    <xf numFmtId="0" fontId="9" fillId="3" borderId="1" xfId="10" applyFont="1" applyFill="1" applyBorder="1" applyAlignment="1">
      <alignment vertical="center" wrapText="1"/>
    </xf>
    <xf numFmtId="0" fontId="10" fillId="3" borderId="1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0" fontId="10" fillId="4" borderId="1" xfId="10" applyFont="1" applyFill="1" applyBorder="1" applyAlignment="1">
      <alignment horizontal="center" vertical="center"/>
    </xf>
    <xf numFmtId="164" fontId="9" fillId="0" borderId="0" xfId="26" applyFont="1" applyFill="1" applyAlignment="1">
      <alignment horizontal="center" vertical="center"/>
    </xf>
    <xf numFmtId="164" fontId="9" fillId="0" borderId="0" xfId="26" applyFont="1" applyFill="1" applyBorder="1" applyAlignment="1">
      <alignment vertical="center"/>
    </xf>
    <xf numFmtId="164" fontId="9" fillId="0" borderId="0" xfId="26" applyFont="1" applyFill="1" applyBorder="1" applyAlignment="1">
      <alignment horizontal="center" vertical="center"/>
    </xf>
    <xf numFmtId="164" fontId="10" fillId="2" borderId="1" xfId="26" applyFont="1" applyFill="1" applyBorder="1" applyAlignment="1">
      <alignment vertical="center"/>
    </xf>
    <xf numFmtId="164" fontId="9" fillId="0" borderId="0" xfId="26" applyFont="1" applyFill="1" applyBorder="1" applyAlignment="1">
      <alignment horizontal="center" vertical="center" wrapText="1"/>
    </xf>
    <xf numFmtId="164" fontId="10" fillId="0" borderId="0" xfId="26" applyFont="1" applyFill="1" applyBorder="1" applyAlignment="1">
      <alignment horizontal="center" vertical="center" wrapText="1"/>
    </xf>
    <xf numFmtId="49" fontId="10" fillId="3" borderId="13" xfId="10" applyNumberFormat="1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left" vertical="center"/>
    </xf>
    <xf numFmtId="164" fontId="10" fillId="0" borderId="1" xfId="26" applyFont="1" applyFill="1" applyBorder="1" applyAlignment="1">
      <alignment horizontal="center" vertical="center"/>
    </xf>
    <xf numFmtId="164" fontId="9" fillId="0" borderId="1" xfId="14" applyFont="1" applyFill="1" applyBorder="1" applyAlignment="1">
      <alignment horizontal="right" vertical="center"/>
    </xf>
    <xf numFmtId="0" fontId="10" fillId="4" borderId="1" xfId="10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left" vertical="center" wrapText="1"/>
    </xf>
    <xf numFmtId="164" fontId="10" fillId="0" borderId="1" xfId="14" applyFont="1" applyFill="1" applyBorder="1" applyAlignment="1">
      <alignment vertical="center"/>
    </xf>
    <xf numFmtId="0" fontId="9" fillId="0" borderId="1" xfId="10" applyFont="1" applyFill="1" applyBorder="1" applyAlignment="1">
      <alignment horizontal="left" vertical="center" wrapText="1"/>
    </xf>
    <xf numFmtId="0" fontId="9" fillId="4" borderId="0" xfId="10" applyFont="1" applyFill="1" applyAlignment="1">
      <alignment vertical="center"/>
    </xf>
    <xf numFmtId="0" fontId="9" fillId="0" borderId="0" xfId="10" applyFont="1" applyFill="1" applyBorder="1" applyAlignment="1">
      <alignment horizontal="center" vertical="center"/>
    </xf>
    <xf numFmtId="4" fontId="10" fillId="3" borderId="13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vertical="center" wrapText="1"/>
    </xf>
    <xf numFmtId="0" fontId="10" fillId="0" borderId="14" xfId="10" applyFont="1" applyFill="1" applyBorder="1" applyAlignment="1">
      <alignment vertical="center" wrapText="1"/>
    </xf>
    <xf numFmtId="0" fontId="10" fillId="0" borderId="11" xfId="10" applyFont="1" applyFill="1" applyBorder="1" applyAlignment="1">
      <alignment vertical="center" wrapText="1"/>
    </xf>
    <xf numFmtId="49" fontId="10" fillId="2" borderId="14" xfId="10" applyNumberFormat="1" applyFont="1" applyFill="1" applyBorder="1" applyAlignment="1">
      <alignment vertical="center"/>
    </xf>
    <xf numFmtId="49" fontId="10" fillId="2" borderId="11" xfId="10" applyNumberFormat="1" applyFont="1" applyFill="1" applyBorder="1" applyAlignment="1">
      <alignment vertical="center"/>
    </xf>
    <xf numFmtId="164" fontId="9" fillId="0" borderId="0" xfId="14" applyFont="1" applyFill="1" applyBorder="1" applyAlignment="1">
      <alignment vertical="center"/>
    </xf>
    <xf numFmtId="164" fontId="10" fillId="2" borderId="1" xfId="14" applyFont="1" applyFill="1" applyBorder="1" applyAlignment="1">
      <alignment vertical="center"/>
    </xf>
    <xf numFmtId="164" fontId="9" fillId="2" borderId="1" xfId="14" applyFont="1" applyFill="1" applyBorder="1" applyAlignment="1">
      <alignment vertical="center"/>
    </xf>
    <xf numFmtId="164" fontId="10" fillId="3" borderId="1" xfId="14" applyFont="1" applyFill="1" applyBorder="1" applyAlignment="1">
      <alignment horizontal="center" vertical="center"/>
    </xf>
    <xf numFmtId="164" fontId="9" fillId="0" borderId="1" xfId="14" applyFont="1" applyFill="1" applyBorder="1" applyAlignment="1">
      <alignment vertical="center"/>
    </xf>
    <xf numFmtId="164" fontId="10" fillId="3" borderId="1" xfId="14" applyFont="1" applyFill="1" applyBorder="1" applyAlignment="1">
      <alignment vertical="center"/>
    </xf>
    <xf numFmtId="164" fontId="10" fillId="0" borderId="1" xfId="14" applyFont="1" applyFill="1" applyBorder="1" applyAlignment="1">
      <alignment vertical="center" wrapText="1"/>
    </xf>
    <xf numFmtId="164" fontId="10" fillId="0" borderId="11" xfId="14" applyFont="1" applyFill="1" applyBorder="1" applyAlignment="1">
      <alignment vertical="center" wrapText="1"/>
    </xf>
    <xf numFmtId="164" fontId="9" fillId="0" borderId="1" xfId="14" applyFont="1" applyFill="1" applyBorder="1" applyAlignment="1">
      <alignment vertical="center" wrapText="1"/>
    </xf>
    <xf numFmtId="164" fontId="13" fillId="0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/>
    </xf>
    <xf numFmtId="164" fontId="9" fillId="4" borderId="1" xfId="14" applyFont="1" applyFill="1" applyBorder="1" applyAlignment="1">
      <alignment vertical="center" wrapText="1"/>
    </xf>
    <xf numFmtId="164" fontId="9" fillId="4" borderId="1" xfId="14" applyFont="1" applyFill="1" applyBorder="1" applyAlignment="1">
      <alignment vertical="center"/>
    </xf>
    <xf numFmtId="0" fontId="10" fillId="0" borderId="0" xfId="10" applyFont="1" applyFill="1" applyBorder="1" applyAlignment="1">
      <alignment horizontal="left" vertical="center"/>
    </xf>
    <xf numFmtId="0" fontId="9" fillId="0" borderId="0" xfId="121"/>
    <xf numFmtId="0" fontId="9" fillId="0" borderId="0" xfId="121" applyFont="1" applyBorder="1" applyAlignment="1">
      <alignment vertical="center"/>
    </xf>
    <xf numFmtId="0" fontId="9" fillId="0" borderId="0" xfId="121" applyFont="1" applyBorder="1" applyAlignment="1">
      <alignment horizontal="left" vertical="center"/>
    </xf>
    <xf numFmtId="0" fontId="9" fillId="0" borderId="0" xfId="121" applyFont="1" applyBorder="1" applyAlignment="1">
      <alignment horizontal="center" vertical="center"/>
    </xf>
    <xf numFmtId="0" fontId="9" fillId="0" borderId="0" xfId="121" applyBorder="1"/>
    <xf numFmtId="0" fontId="10" fillId="0" borderId="3" xfId="121" applyFont="1" applyBorder="1" applyAlignment="1">
      <alignment vertical="center"/>
    </xf>
    <xf numFmtId="0" fontId="10" fillId="0" borderId="4" xfId="121" applyFont="1" applyBorder="1" applyAlignment="1">
      <alignment vertical="center"/>
    </xf>
    <xf numFmtId="0" fontId="9" fillId="0" borderId="4" xfId="121" applyFont="1" applyBorder="1" applyAlignment="1">
      <alignment horizontal="left" vertical="center"/>
    </xf>
    <xf numFmtId="0" fontId="9" fillId="0" borderId="4" xfId="121" applyFont="1" applyBorder="1" applyAlignment="1">
      <alignment horizontal="center" vertical="center"/>
    </xf>
    <xf numFmtId="0" fontId="9" fillId="0" borderId="4" xfId="121" applyFont="1" applyBorder="1" applyAlignment="1">
      <alignment vertical="center"/>
    </xf>
    <xf numFmtId="0" fontId="9" fillId="0" borderId="4" xfId="121" applyBorder="1"/>
    <xf numFmtId="0" fontId="10" fillId="0" borderId="6" xfId="121" applyFont="1" applyBorder="1" applyAlignment="1">
      <alignment vertical="center"/>
    </xf>
    <xf numFmtId="0" fontId="10" fillId="0" borderId="0" xfId="121" applyFont="1" applyBorder="1" applyAlignment="1">
      <alignment vertical="center"/>
    </xf>
    <xf numFmtId="9" fontId="9" fillId="0" borderId="0" xfId="121" applyNumberFormat="1" applyFont="1" applyBorder="1" applyAlignment="1">
      <alignment vertical="center"/>
    </xf>
    <xf numFmtId="0" fontId="10" fillId="0" borderId="8" xfId="121" applyFont="1" applyBorder="1" applyAlignment="1">
      <alignment vertical="center"/>
    </xf>
    <xf numFmtId="0" fontId="10" fillId="0" borderId="9" xfId="121" applyFont="1" applyBorder="1" applyAlignment="1">
      <alignment vertical="center"/>
    </xf>
    <xf numFmtId="0" fontId="9" fillId="0" borderId="9" xfId="121" applyFont="1" applyBorder="1" applyAlignment="1">
      <alignment horizontal="left" vertical="center"/>
    </xf>
    <xf numFmtId="0" fontId="9" fillId="0" borderId="9" xfId="121" applyFont="1" applyBorder="1" applyAlignment="1">
      <alignment horizontal="center" vertical="center"/>
    </xf>
    <xf numFmtId="0" fontId="9" fillId="0" borderId="9" xfId="121" applyFont="1" applyBorder="1" applyAlignment="1">
      <alignment vertical="center"/>
    </xf>
    <xf numFmtId="0" fontId="9" fillId="0" borderId="9" xfId="121" applyBorder="1"/>
    <xf numFmtId="0" fontId="9" fillId="0" borderId="0" xfId="10"/>
    <xf numFmtId="0" fontId="9" fillId="0" borderId="20" xfId="10" applyBorder="1"/>
    <xf numFmtId="0" fontId="9" fillId="0" borderId="21" xfId="10" applyBorder="1" applyAlignment="1">
      <alignment horizontal="center"/>
    </xf>
    <xf numFmtId="0" fontId="9" fillId="0" borderId="21" xfId="10" applyBorder="1"/>
    <xf numFmtId="0" fontId="9" fillId="0" borderId="22" xfId="10" applyBorder="1"/>
    <xf numFmtId="0" fontId="9" fillId="0" borderId="23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9" fillId="7" borderId="1" xfId="11" applyNumberFormat="1" applyFont="1" applyFill="1" applyBorder="1"/>
    <xf numFmtId="10" fontId="0" fillId="0" borderId="1" xfId="11" applyNumberFormat="1" applyFont="1" applyBorder="1"/>
    <xf numFmtId="0" fontId="9" fillId="0" borderId="1" xfId="10" applyBorder="1"/>
    <xf numFmtId="10" fontId="9" fillId="0" borderId="1" xfId="10" applyNumberFormat="1" applyBorder="1"/>
    <xf numFmtId="0" fontId="10" fillId="0" borderId="1" xfId="10" applyFont="1" applyBorder="1"/>
    <xf numFmtId="164" fontId="9" fillId="0" borderId="1" xfId="10" applyNumberFormat="1" applyBorder="1"/>
    <xf numFmtId="9" fontId="9" fillId="7" borderId="1" xfId="11" applyFont="1" applyFill="1" applyBorder="1"/>
    <xf numFmtId="9" fontId="9" fillId="4" borderId="1" xfId="11" applyFont="1" applyFill="1" applyBorder="1"/>
    <xf numFmtId="9" fontId="0" fillId="0" borderId="1" xfId="11" applyFont="1" applyFill="1" applyBorder="1"/>
    <xf numFmtId="9" fontId="0" fillId="0" borderId="1" xfId="11" applyFont="1" applyBorder="1"/>
    <xf numFmtId="164" fontId="9" fillId="0" borderId="1" xfId="10" applyNumberFormat="1" applyFill="1" applyBorder="1"/>
    <xf numFmtId="9" fontId="9" fillId="0" borderId="1" xfId="11" applyFont="1" applyFill="1" applyBorder="1"/>
    <xf numFmtId="164" fontId="9" fillId="0" borderId="1" xfId="14" applyFont="1" applyBorder="1"/>
    <xf numFmtId="9" fontId="39" fillId="7" borderId="1" xfId="11" applyFont="1" applyFill="1" applyBorder="1"/>
    <xf numFmtId="164" fontId="9" fillId="0" borderId="1" xfId="10" applyNumberFormat="1" applyFont="1" applyBorder="1"/>
    <xf numFmtId="43" fontId="9" fillId="0" borderId="1" xfId="10" applyNumberFormat="1" applyBorder="1"/>
    <xf numFmtId="164" fontId="9" fillId="4" borderId="1" xfId="10" applyNumberFormat="1" applyFill="1" applyBorder="1"/>
    <xf numFmtId="164" fontId="0" fillId="0" borderId="1" xfId="45" applyFont="1" applyBorder="1"/>
    <xf numFmtId="0" fontId="9" fillId="0" borderId="1" xfId="10" applyBorder="1" applyAlignment="1">
      <alignment horizontal="center"/>
    </xf>
    <xf numFmtId="9" fontId="9" fillId="7" borderId="1" xfId="120" applyFont="1" applyFill="1" applyBorder="1"/>
    <xf numFmtId="9" fontId="9" fillId="7" borderId="1" xfId="10" applyNumberFormat="1" applyFill="1" applyBorder="1"/>
    <xf numFmtId="9" fontId="9" fillId="0" borderId="1" xfId="120" applyFont="1" applyBorder="1"/>
    <xf numFmtId="9" fontId="9" fillId="0" borderId="1" xfId="120" applyFont="1" applyFill="1" applyBorder="1"/>
    <xf numFmtId="164" fontId="0" fillId="0" borderId="0" xfId="45" applyFont="1"/>
    <xf numFmtId="0" fontId="9" fillId="0" borderId="24" xfId="10" applyBorder="1"/>
    <xf numFmtId="164" fontId="10" fillId="3" borderId="25" xfId="26" applyFont="1" applyFill="1" applyBorder="1" applyAlignment="1">
      <alignment horizontal="center" vertical="center"/>
    </xf>
    <xf numFmtId="164" fontId="10" fillId="0" borderId="2" xfId="26" applyFont="1" applyFill="1" applyBorder="1" applyAlignment="1">
      <alignment horizontal="center" vertical="center"/>
    </xf>
    <xf numFmtId="164" fontId="10" fillId="0" borderId="15" xfId="26" applyFont="1" applyFill="1" applyBorder="1" applyAlignment="1">
      <alignment horizontal="center" vertical="center"/>
    </xf>
    <xf numFmtId="164" fontId="10" fillId="0" borderId="2" xfId="26" applyFont="1" applyFill="1" applyBorder="1" applyAlignment="1">
      <alignment vertical="center"/>
    </xf>
    <xf numFmtId="164" fontId="10" fillId="0" borderId="16" xfId="26" applyFont="1" applyFill="1" applyBorder="1" applyAlignment="1">
      <alignment horizontal="center" vertical="center"/>
    </xf>
    <xf numFmtId="0" fontId="10" fillId="0" borderId="17" xfId="10" applyFont="1" applyFill="1" applyBorder="1" applyAlignment="1">
      <alignment vertical="center"/>
    </xf>
    <xf numFmtId="164" fontId="10" fillId="0" borderId="2" xfId="14" applyFont="1" applyFill="1" applyBorder="1" applyAlignment="1">
      <alignment vertical="center"/>
    </xf>
    <xf numFmtId="164" fontId="10" fillId="0" borderId="13" xfId="14" applyFont="1" applyFill="1" applyBorder="1" applyAlignment="1">
      <alignment vertical="center"/>
    </xf>
    <xf numFmtId="0" fontId="36" fillId="0" borderId="0" xfId="10" applyFont="1" applyFill="1" applyAlignment="1">
      <alignment horizontal="left"/>
    </xf>
    <xf numFmtId="164" fontId="9" fillId="0" borderId="0" xfId="10" applyNumberFormat="1" applyFont="1" applyFill="1" applyBorder="1" applyAlignment="1">
      <alignment vertical="center"/>
    </xf>
    <xf numFmtId="164" fontId="9" fillId="0" borderId="0" xfId="10" applyNumberFormat="1" applyFont="1" applyFill="1" applyAlignment="1">
      <alignment vertical="center"/>
    </xf>
    <xf numFmtId="10" fontId="0" fillId="0" borderId="1" xfId="120" applyNumberFormat="1" applyFont="1" applyBorder="1" applyAlignment="1">
      <alignment horizontal="center"/>
    </xf>
    <xf numFmtId="10" fontId="9" fillId="0" borderId="0" xfId="10" applyNumberFormat="1"/>
    <xf numFmtId="179" fontId="9" fillId="0" borderId="12" xfId="0" applyNumberFormat="1" applyFont="1" applyFill="1" applyBorder="1" applyAlignment="1">
      <alignment horizontal="center" vertical="center"/>
    </xf>
    <xf numFmtId="179" fontId="9" fillId="0" borderId="12" xfId="14" applyNumberFormat="1" applyFont="1" applyFill="1" applyBorder="1" applyAlignment="1">
      <alignment vertical="center"/>
    </xf>
    <xf numFmtId="179" fontId="9" fillId="0" borderId="1" xfId="14" applyNumberFormat="1" applyFont="1" applyFill="1" applyBorder="1" applyAlignment="1">
      <alignment vertical="center"/>
    </xf>
    <xf numFmtId="0" fontId="40" fillId="4" borderId="0" xfId="0" applyFont="1" applyFill="1" applyAlignment="1" applyProtection="1">
      <alignment vertical="top"/>
    </xf>
    <xf numFmtId="0" fontId="40" fillId="0" borderId="0" xfId="0" applyFont="1" applyFill="1" applyAlignment="1" applyProtection="1">
      <alignment vertical="top"/>
    </xf>
    <xf numFmtId="0" fontId="40" fillId="0" borderId="0" xfId="0" applyFont="1" applyAlignment="1" applyProtection="1">
      <alignment vertical="top"/>
    </xf>
    <xf numFmtId="0" fontId="47" fillId="0" borderId="0" xfId="0" applyFont="1" applyAlignment="1" applyProtection="1">
      <alignment vertical="top"/>
    </xf>
    <xf numFmtId="0" fontId="41" fillId="9" borderId="3" xfId="0" applyNumberFormat="1" applyFont="1" applyFill="1" applyBorder="1" applyAlignment="1">
      <alignment vertical="top"/>
    </xf>
    <xf numFmtId="0" fontId="42" fillId="9" borderId="4" xfId="0" applyNumberFormat="1" applyFont="1" applyFill="1" applyBorder="1" applyAlignment="1">
      <alignment vertical="top"/>
    </xf>
    <xf numFmtId="0" fontId="42" fillId="9" borderId="5" xfId="0" applyNumberFormat="1" applyFont="1" applyFill="1" applyBorder="1" applyAlignment="1">
      <alignment vertical="top"/>
    </xf>
    <xf numFmtId="0" fontId="36" fillId="9" borderId="6" xfId="0" applyNumberFormat="1" applyFont="1" applyFill="1" applyBorder="1" applyAlignment="1">
      <alignment vertical="top"/>
    </xf>
    <xf numFmtId="0" fontId="43" fillId="9" borderId="0" xfId="0" applyNumberFormat="1" applyFont="1" applyFill="1" applyBorder="1" applyAlignment="1" applyProtection="1">
      <alignment horizontal="left"/>
    </xf>
    <xf numFmtId="0" fontId="43" fillId="9" borderId="7" xfId="0" applyNumberFormat="1" applyFont="1" applyFill="1" applyBorder="1" applyAlignment="1" applyProtection="1">
      <alignment horizontal="left"/>
    </xf>
    <xf numFmtId="0" fontId="40" fillId="9" borderId="6" xfId="0" applyNumberFormat="1" applyFont="1" applyFill="1" applyBorder="1" applyAlignment="1" applyProtection="1">
      <alignment vertical="top"/>
    </xf>
    <xf numFmtId="0" fontId="40" fillId="9" borderId="0" xfId="0" applyNumberFormat="1" applyFont="1" applyFill="1" applyBorder="1" applyAlignment="1" applyProtection="1">
      <alignment vertical="top"/>
    </xf>
    <xf numFmtId="0" fontId="40" fillId="9" borderId="7" xfId="0" applyNumberFormat="1" applyFont="1" applyFill="1" applyBorder="1" applyAlignment="1" applyProtection="1">
      <alignment vertical="top"/>
    </xf>
    <xf numFmtId="0" fontId="40" fillId="9" borderId="8" xfId="0" applyNumberFormat="1" applyFont="1" applyFill="1" applyBorder="1" applyAlignment="1" applyProtection="1">
      <alignment horizontal="left" vertical="top"/>
    </xf>
    <xf numFmtId="0" fontId="43" fillId="9" borderId="9" xfId="0" applyNumberFormat="1" applyFont="1" applyFill="1" applyBorder="1" applyAlignment="1" applyProtection="1">
      <alignment horizontal="left" vertical="top" wrapText="1"/>
    </xf>
    <xf numFmtId="0" fontId="40" fillId="9" borderId="9" xfId="0" applyNumberFormat="1" applyFont="1" applyFill="1" applyBorder="1" applyAlignment="1">
      <alignment horizontal="left" vertical="top" wrapText="1"/>
    </xf>
    <xf numFmtId="0" fontId="40" fillId="9" borderId="10" xfId="0" applyNumberFormat="1" applyFont="1" applyFill="1" applyBorder="1" applyAlignment="1">
      <alignment horizontal="left" vertical="top" wrapText="1"/>
    </xf>
    <xf numFmtId="0" fontId="44" fillId="9" borderId="7" xfId="0" applyNumberFormat="1" applyFont="1" applyFill="1" applyBorder="1" applyAlignment="1">
      <alignment vertical="top"/>
    </xf>
    <xf numFmtId="0" fontId="43" fillId="9" borderId="0" xfId="0" applyNumberFormat="1" applyFont="1" applyFill="1" applyBorder="1" applyAlignment="1" applyProtection="1">
      <alignment horizontal="left" vertical="top"/>
    </xf>
    <xf numFmtId="0" fontId="40" fillId="9" borderId="0" xfId="0" applyNumberFormat="1" applyFont="1" applyFill="1" applyBorder="1" applyAlignment="1">
      <alignment horizontal="left" vertical="top"/>
    </xf>
    <xf numFmtId="0" fontId="40" fillId="9" borderId="7" xfId="0" applyNumberFormat="1" applyFont="1" applyFill="1" applyBorder="1" applyAlignment="1">
      <alignment horizontal="left" vertical="top"/>
    </xf>
    <xf numFmtId="0" fontId="44" fillId="9" borderId="0" xfId="0" applyNumberFormat="1" applyFont="1" applyFill="1" applyBorder="1" applyAlignment="1">
      <alignment vertical="top"/>
    </xf>
    <xf numFmtId="49" fontId="44" fillId="9" borderId="0" xfId="0" applyNumberFormat="1" applyFont="1" applyFill="1" applyBorder="1" applyAlignment="1">
      <alignment vertical="top"/>
    </xf>
    <xf numFmtId="0" fontId="10" fillId="9" borderId="0" xfId="121" applyFont="1" applyFill="1" applyBorder="1" applyAlignment="1">
      <alignment vertical="center"/>
    </xf>
    <xf numFmtId="0" fontId="9" fillId="8" borderId="0" xfId="10" applyFill="1"/>
    <xf numFmtId="179" fontId="10" fillId="0" borderId="1" xfId="14" applyNumberFormat="1" applyFont="1" applyFill="1" applyBorder="1" applyAlignment="1">
      <alignment vertical="center" wrapText="1"/>
    </xf>
    <xf numFmtId="0" fontId="9" fillId="0" borderId="1" xfId="10" applyNumberFormat="1" applyFont="1" applyFill="1" applyBorder="1" applyAlignment="1">
      <alignment horizontal="center" vertical="center"/>
    </xf>
    <xf numFmtId="0" fontId="9" fillId="4" borderId="1" xfId="1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4" borderId="0" xfId="10" applyFont="1" applyFill="1" applyAlignment="1">
      <alignment horizontal="center" vertical="center"/>
    </xf>
    <xf numFmtId="164" fontId="9" fillId="0" borderId="1" xfId="26" applyFont="1" applyFill="1" applyBorder="1" applyAlignment="1">
      <alignment horizontal="right" vertical="center"/>
    </xf>
    <xf numFmtId="164" fontId="9" fillId="0" borderId="1" xfId="26" applyFont="1" applyFill="1" applyBorder="1" applyAlignment="1">
      <alignment horizontal="center" vertical="center"/>
    </xf>
    <xf numFmtId="0" fontId="9" fillId="0" borderId="1" xfId="27" applyNumberFormat="1" applyFont="1" applyFill="1" applyBorder="1" applyAlignment="1">
      <alignment horizontal="center" vertical="center" wrapText="1"/>
    </xf>
    <xf numFmtId="49" fontId="9" fillId="0" borderId="1" xfId="27" applyNumberFormat="1" applyFont="1" applyFill="1" applyBorder="1" applyAlignment="1">
      <alignment horizontal="center" vertical="center" wrapText="1"/>
    </xf>
    <xf numFmtId="164" fontId="9" fillId="0" borderId="1" xfId="26" applyFont="1" applyFill="1" applyBorder="1" applyAlignment="1">
      <alignment horizontal="center" vertical="center" wrapText="1"/>
    </xf>
    <xf numFmtId="0" fontId="9" fillId="0" borderId="1" xfId="10" quotePrefix="1" applyFont="1" applyFill="1" applyBorder="1" applyAlignment="1">
      <alignment horizontal="center" vertical="center" wrapText="1"/>
    </xf>
    <xf numFmtId="0" fontId="9" fillId="4" borderId="1" xfId="10" quotePrefix="1" applyFont="1" applyFill="1" applyBorder="1" applyAlignment="1">
      <alignment horizontal="center" vertical="center" wrapText="1"/>
    </xf>
    <xf numFmtId="49" fontId="9" fillId="4" borderId="1" xfId="10" applyNumberFormat="1" applyFont="1" applyFill="1" applyBorder="1" applyAlignment="1">
      <alignment horizontal="center" vertical="center"/>
    </xf>
    <xf numFmtId="49" fontId="9" fillId="0" borderId="1" xfId="27" applyNumberFormat="1" applyFont="1" applyFill="1" applyBorder="1" applyAlignment="1">
      <alignment vertical="center" wrapText="1"/>
    </xf>
    <xf numFmtId="0" fontId="9" fillId="0" borderId="12" xfId="10" applyFont="1" applyFill="1" applyBorder="1" applyAlignment="1">
      <alignment vertical="center"/>
    </xf>
    <xf numFmtId="1" fontId="9" fillId="0" borderId="1" xfId="10" applyNumberFormat="1" applyFont="1" applyFill="1" applyBorder="1" applyAlignment="1">
      <alignment horizontal="center" vertical="center" wrapText="1"/>
    </xf>
    <xf numFmtId="0" fontId="9" fillId="0" borderId="12" xfId="10" applyFont="1" applyFill="1" applyBorder="1" applyAlignment="1">
      <alignment vertical="center" wrapText="1"/>
    </xf>
    <xf numFmtId="2" fontId="9" fillId="0" borderId="1" xfId="10" applyNumberFormat="1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vertical="center" wrapText="1"/>
    </xf>
    <xf numFmtId="0" fontId="9" fillId="0" borderId="0" xfId="10" applyFont="1"/>
    <xf numFmtId="0" fontId="12" fillId="0" borderId="1" xfId="5" applyFont="1" applyFill="1" applyBorder="1" applyAlignment="1">
      <alignment horizontal="justify" vertical="center" wrapText="1"/>
    </xf>
    <xf numFmtId="0" fontId="12" fillId="0" borderId="1" xfId="5" applyFont="1" applyFill="1" applyBorder="1" applyAlignment="1">
      <alignment horizontal="center" vertical="center" wrapText="1"/>
    </xf>
    <xf numFmtId="165" fontId="12" fillId="0" borderId="1" xfId="4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9" fillId="9" borderId="19" xfId="10" applyFill="1" applyBorder="1" applyAlignment="1">
      <alignment horizontal="center"/>
    </xf>
    <xf numFmtId="164" fontId="10" fillId="0" borderId="0" xfId="10" applyNumberFormat="1" applyFont="1" applyFill="1" applyAlignment="1">
      <alignment vertical="center"/>
    </xf>
    <xf numFmtId="0" fontId="9" fillId="9" borderId="18" xfId="10" applyFill="1" applyBorder="1" applyAlignment="1">
      <alignment horizontal="center"/>
    </xf>
    <xf numFmtId="49" fontId="10" fillId="9" borderId="1" xfId="10" applyNumberFormat="1" applyFont="1" applyFill="1" applyBorder="1"/>
    <xf numFmtId="0" fontId="10" fillId="9" borderId="1" xfId="10" applyFont="1" applyFill="1" applyBorder="1"/>
    <xf numFmtId="0" fontId="10" fillId="9" borderId="1" xfId="10" applyFont="1" applyFill="1" applyBorder="1" applyAlignment="1">
      <alignment vertical="center"/>
    </xf>
    <xf numFmtId="0" fontId="10" fillId="9" borderId="1" xfId="10" applyFont="1" applyFill="1" applyBorder="1" applyAlignment="1">
      <alignment vertical="center" wrapText="1"/>
    </xf>
    <xf numFmtId="164" fontId="0" fillId="0" borderId="21" xfId="45" applyFont="1" applyBorder="1"/>
    <xf numFmtId="0" fontId="9" fillId="0" borderId="0" xfId="10" applyFill="1"/>
    <xf numFmtId="0" fontId="9" fillId="0" borderId="21" xfId="10" applyFill="1" applyBorder="1"/>
    <xf numFmtId="0" fontId="9" fillId="0" borderId="1" xfId="10" applyFill="1" applyBorder="1"/>
    <xf numFmtId="43" fontId="9" fillId="0" borderId="1" xfId="10" applyNumberFormat="1" applyFill="1" applyBorder="1"/>
    <xf numFmtId="0" fontId="9" fillId="0" borderId="23" xfId="10" applyFill="1" applyBorder="1" applyAlignment="1">
      <alignment horizontal="center"/>
    </xf>
    <xf numFmtId="164" fontId="0" fillId="0" borderId="1" xfId="45" applyFont="1" applyFill="1" applyBorder="1" applyAlignment="1">
      <alignment horizontal="center"/>
    </xf>
    <xf numFmtId="10" fontId="0" fillId="0" borderId="1" xfId="120" applyNumberFormat="1" applyFont="1" applyFill="1" applyBorder="1" applyAlignment="1">
      <alignment horizontal="center"/>
    </xf>
    <xf numFmtId="0" fontId="10" fillId="0" borderId="1" xfId="10" applyFont="1" applyFill="1" applyBorder="1"/>
    <xf numFmtId="10" fontId="0" fillId="0" borderId="1" xfId="11" applyNumberFormat="1" applyFont="1" applyFill="1" applyBorder="1"/>
    <xf numFmtId="164" fontId="10" fillId="7" borderId="18" xfId="45" applyFont="1" applyFill="1" applyBorder="1"/>
    <xf numFmtId="164" fontId="9" fillId="7" borderId="19" xfId="10" applyNumberFormat="1" applyFill="1" applyBorder="1"/>
    <xf numFmtId="164" fontId="9" fillId="7" borderId="19" xfId="14" applyFont="1" applyFill="1" applyBorder="1"/>
    <xf numFmtId="10" fontId="49" fillId="4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Alignment="1">
      <alignment horizontal="center" vertical="center" wrapText="1"/>
    </xf>
    <xf numFmtId="0" fontId="44" fillId="4" borderId="0" xfId="0" applyFont="1" applyFill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180" fontId="49" fillId="4" borderId="0" xfId="0" applyNumberFormat="1" applyFont="1" applyFill="1" applyBorder="1" applyAlignment="1">
      <alignment horizontal="center" vertical="center"/>
    </xf>
    <xf numFmtId="180" fontId="49" fillId="4" borderId="0" xfId="0" applyNumberFormat="1" applyFont="1" applyFill="1" applyAlignment="1">
      <alignment horizontal="center" vertical="center"/>
    </xf>
    <xf numFmtId="180" fontId="44" fillId="4" borderId="0" xfId="0" applyNumberFormat="1" applyFont="1" applyFill="1" applyAlignment="1">
      <alignment horizontal="center" vertical="center"/>
    </xf>
    <xf numFmtId="10" fontId="9" fillId="0" borderId="0" xfId="10" applyNumberFormat="1" applyFill="1" applyBorder="1"/>
    <xf numFmtId="10" fontId="0" fillId="0" borderId="0" xfId="11" applyNumberFormat="1" applyFont="1" applyFill="1" applyBorder="1"/>
    <xf numFmtId="10" fontId="49" fillId="4" borderId="0" xfId="0" applyNumberFormat="1" applyFont="1" applyFill="1" applyBorder="1" applyAlignment="1">
      <alignment horizontal="right" vertical="center" wrapText="1"/>
    </xf>
    <xf numFmtId="43" fontId="9" fillId="11" borderId="0" xfId="10" applyNumberFormat="1" applyFont="1" applyFill="1" applyAlignment="1">
      <alignment vertical="center"/>
    </xf>
    <xf numFmtId="43" fontId="9" fillId="0" borderId="0" xfId="10" applyNumberFormat="1" applyFont="1" applyFill="1" applyAlignment="1">
      <alignment vertical="center"/>
    </xf>
    <xf numFmtId="164" fontId="9" fillId="8" borderId="0" xfId="10" applyNumberFormat="1" applyFont="1" applyFill="1" applyAlignment="1">
      <alignment vertical="center"/>
    </xf>
    <xf numFmtId="0" fontId="9" fillId="8" borderId="0" xfId="10" applyFont="1" applyFill="1" applyAlignment="1">
      <alignment vertical="center"/>
    </xf>
    <xf numFmtId="43" fontId="9" fillId="8" borderId="0" xfId="10" applyNumberFormat="1" applyFont="1" applyFill="1" applyAlignment="1">
      <alignment vertical="center"/>
    </xf>
    <xf numFmtId="0" fontId="9" fillId="9" borderId="17" xfId="10" applyFill="1" applyBorder="1"/>
    <xf numFmtId="0" fontId="9" fillId="0" borderId="29" xfId="10" applyBorder="1"/>
    <xf numFmtId="10" fontId="9" fillId="0" borderId="12" xfId="10" applyNumberFormat="1" applyBorder="1"/>
    <xf numFmtId="164" fontId="9" fillId="0" borderId="12" xfId="14" applyFont="1" applyBorder="1"/>
    <xf numFmtId="10" fontId="9" fillId="0" borderId="12" xfId="10" applyNumberFormat="1" applyFill="1" applyBorder="1"/>
    <xf numFmtId="164" fontId="9" fillId="0" borderId="12" xfId="14" applyFont="1" applyFill="1" applyBorder="1"/>
    <xf numFmtId="164" fontId="10" fillId="3" borderId="13" xfId="26" applyFont="1" applyFill="1" applyBorder="1" applyAlignment="1">
      <alignment horizontal="center" vertical="center" wrapText="1"/>
    </xf>
    <xf numFmtId="164" fontId="10" fillId="0" borderId="26" xfId="26" applyFont="1" applyFill="1" applyBorder="1" applyAlignment="1">
      <alignment horizontal="center" vertical="center"/>
    </xf>
    <xf numFmtId="164" fontId="10" fillId="3" borderId="8" xfId="26" applyFont="1" applyFill="1" applyBorder="1" applyAlignment="1">
      <alignment horizontal="center" vertical="center"/>
    </xf>
    <xf numFmtId="164" fontId="9" fillId="2" borderId="14" xfId="14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center" vertical="center"/>
    </xf>
    <xf numFmtId="164" fontId="10" fillId="2" borderId="14" xfId="14" applyFont="1" applyFill="1" applyBorder="1" applyAlignment="1">
      <alignment vertical="center"/>
    </xf>
    <xf numFmtId="164" fontId="9" fillId="0" borderId="14" xfId="14" applyFont="1" applyFill="1" applyBorder="1" applyAlignment="1">
      <alignment horizontal="right" vertical="center"/>
    </xf>
    <xf numFmtId="164" fontId="10" fillId="3" borderId="14" xfId="14" applyFont="1" applyFill="1" applyBorder="1" applyAlignment="1">
      <alignment vertical="center"/>
    </xf>
    <xf numFmtId="164" fontId="10" fillId="0" borderId="14" xfId="14" applyFont="1" applyFill="1" applyBorder="1" applyAlignment="1">
      <alignment vertical="center"/>
    </xf>
    <xf numFmtId="164" fontId="9" fillId="3" borderId="14" xfId="14" applyFont="1" applyFill="1" applyBorder="1" applyAlignment="1">
      <alignment vertical="center"/>
    </xf>
    <xf numFmtId="164" fontId="9" fillId="3" borderId="14" xfId="14" applyFont="1" applyFill="1" applyBorder="1" applyAlignment="1">
      <alignment vertical="center" wrapText="1"/>
    </xf>
    <xf numFmtId="164" fontId="10" fillId="3" borderId="14" xfId="14" applyFont="1" applyFill="1" applyBorder="1" applyAlignment="1">
      <alignment horizontal="center" vertical="center"/>
    </xf>
    <xf numFmtId="0" fontId="10" fillId="0" borderId="12" xfId="10" applyNumberFormat="1" applyFont="1" applyFill="1" applyBorder="1" applyAlignment="1">
      <alignment vertical="center"/>
    </xf>
    <xf numFmtId="4" fontId="10" fillId="3" borderId="10" xfId="10" applyNumberFormat="1" applyFont="1" applyFill="1" applyBorder="1" applyAlignment="1">
      <alignment horizontal="center" vertical="center" wrapText="1"/>
    </xf>
    <xf numFmtId="164" fontId="10" fillId="2" borderId="12" xfId="14" applyFont="1" applyFill="1" applyBorder="1" applyAlignment="1">
      <alignment vertical="center"/>
    </xf>
    <xf numFmtId="164" fontId="10" fillId="0" borderId="12" xfId="14" applyFont="1" applyFill="1" applyBorder="1" applyAlignment="1">
      <alignment vertical="center" wrapText="1"/>
    </xf>
    <xf numFmtId="164" fontId="10" fillId="0" borderId="12" xfId="14" applyFont="1" applyFill="1" applyBorder="1" applyAlignment="1">
      <alignment vertical="center"/>
    </xf>
    <xf numFmtId="164" fontId="9" fillId="0" borderId="12" xfId="14" applyFont="1" applyFill="1" applyBorder="1" applyAlignment="1">
      <alignment vertical="center"/>
    </xf>
    <xf numFmtId="164" fontId="13" fillId="0" borderId="12" xfId="14" applyFont="1" applyFill="1" applyBorder="1" applyAlignment="1">
      <alignment vertical="center" wrapText="1"/>
    </xf>
    <xf numFmtId="164" fontId="9" fillId="3" borderId="12" xfId="14" applyFont="1" applyFill="1" applyBorder="1" applyAlignment="1">
      <alignment vertical="center"/>
    </xf>
    <xf numFmtId="164" fontId="10" fillId="3" borderId="12" xfId="14" applyFont="1" applyFill="1" applyBorder="1" applyAlignment="1">
      <alignment vertical="center"/>
    </xf>
    <xf numFmtId="0" fontId="9" fillId="2" borderId="12" xfId="10" applyFont="1" applyFill="1" applyBorder="1" applyAlignment="1">
      <alignment vertical="center"/>
    </xf>
    <xf numFmtId="164" fontId="9" fillId="0" borderId="24" xfId="26" applyFont="1" applyFill="1" applyBorder="1" applyAlignment="1">
      <alignment vertical="center"/>
    </xf>
    <xf numFmtId="164" fontId="10" fillId="0" borderId="19" xfId="26" applyFont="1" applyFill="1" applyBorder="1" applyAlignment="1">
      <alignment vertical="center"/>
    </xf>
    <xf numFmtId="4" fontId="10" fillId="3" borderId="41" xfId="10" applyNumberFormat="1" applyFont="1" applyFill="1" applyBorder="1" applyAlignment="1">
      <alignment horizontal="center" vertical="center" wrapText="1"/>
    </xf>
    <xf numFmtId="164" fontId="10" fillId="0" borderId="1" xfId="14" applyFont="1" applyFill="1" applyBorder="1" applyAlignment="1">
      <alignment horizontal="right" vertical="center" wrapText="1"/>
    </xf>
    <xf numFmtId="164" fontId="9" fillId="0" borderId="27" xfId="26" applyFont="1" applyFill="1" applyBorder="1" applyAlignment="1">
      <alignment vertical="center"/>
    </xf>
    <xf numFmtId="49" fontId="10" fillId="2" borderId="11" xfId="10" applyNumberFormat="1" applyFont="1" applyFill="1" applyBorder="1" applyAlignment="1">
      <alignment horizontal="right" vertical="center"/>
    </xf>
    <xf numFmtId="180" fontId="44" fillId="4" borderId="0" xfId="0" applyNumberFormat="1" applyFont="1" applyFill="1" applyBorder="1" applyAlignment="1">
      <alignment horizontal="center" vertical="center"/>
    </xf>
    <xf numFmtId="164" fontId="9" fillId="0" borderId="0" xfId="26" applyFont="1" applyFill="1" applyBorder="1" applyAlignment="1">
      <alignment vertical="center" wrapText="1"/>
    </xf>
    <xf numFmtId="164" fontId="9" fillId="0" borderId="28" xfId="26" applyFont="1" applyFill="1" applyBorder="1" applyAlignment="1">
      <alignment vertical="center"/>
    </xf>
    <xf numFmtId="164" fontId="9" fillId="0" borderId="11" xfId="26" applyFont="1" applyFill="1" applyBorder="1" applyAlignment="1">
      <alignment vertical="center"/>
    </xf>
    <xf numFmtId="164" fontId="9" fillId="0" borderId="42" xfId="26" applyFont="1" applyFill="1" applyBorder="1" applyAlignment="1">
      <alignment vertical="center"/>
    </xf>
    <xf numFmtId="164" fontId="10" fillId="0" borderId="0" xfId="26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0" fillId="0" borderId="0" xfId="10" applyFont="1" applyFill="1" applyAlignment="1">
      <alignment horizontal="left" vertical="center"/>
    </xf>
    <xf numFmtId="0" fontId="51" fillId="0" borderId="0" xfId="0" applyFont="1" applyAlignment="1">
      <alignment vertical="center"/>
    </xf>
    <xf numFmtId="4" fontId="9" fillId="7" borderId="40" xfId="10" applyNumberFormat="1" applyFill="1" applyBorder="1"/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9" fontId="10" fillId="7" borderId="19" xfId="10" applyNumberFormat="1" applyFont="1" applyFill="1" applyBorder="1" applyAlignment="1">
      <alignment horizontal="center"/>
    </xf>
    <xf numFmtId="44" fontId="0" fillId="0" borderId="0" xfId="122" applyFont="1" applyFill="1" applyBorder="1"/>
    <xf numFmtId="0" fontId="19" fillId="0" borderId="6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vertical="center" wrapText="1"/>
    </xf>
    <xf numFmtId="164" fontId="10" fillId="10" borderId="26" xfId="26" applyFont="1" applyFill="1" applyBorder="1" applyAlignment="1">
      <alignment horizontal="center" vertical="center" wrapText="1"/>
    </xf>
    <xf numFmtId="164" fontId="10" fillId="10" borderId="27" xfId="26" applyFont="1" applyFill="1" applyBorder="1" applyAlignment="1">
      <alignment horizontal="center" vertical="center" wrapText="1"/>
    </xf>
    <xf numFmtId="164" fontId="10" fillId="10" borderId="22" xfId="26" applyFont="1" applyFill="1" applyBorder="1" applyAlignment="1">
      <alignment horizontal="center" vertical="center" wrapText="1"/>
    </xf>
    <xf numFmtId="164" fontId="10" fillId="10" borderId="28" xfId="26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0" fontId="10" fillId="0" borderId="3" xfId="121" applyFont="1" applyBorder="1" applyAlignment="1">
      <alignment horizontal="center" vertical="center"/>
    </xf>
    <xf numFmtId="0" fontId="10" fillId="0" borderId="4" xfId="121" applyFont="1" applyBorder="1" applyAlignment="1">
      <alignment horizontal="center" vertical="center"/>
    </xf>
    <xf numFmtId="0" fontId="10" fillId="0" borderId="8" xfId="121" applyFont="1" applyBorder="1" applyAlignment="1">
      <alignment horizontal="center" vertical="center"/>
    </xf>
    <xf numFmtId="0" fontId="10" fillId="0" borderId="9" xfId="121" applyFont="1" applyBorder="1" applyAlignment="1">
      <alignment horizontal="center" vertical="center"/>
    </xf>
    <xf numFmtId="0" fontId="10" fillId="7" borderId="15" xfId="10" applyFont="1" applyFill="1" applyBorder="1" applyAlignment="1">
      <alignment horizontal="center"/>
    </xf>
    <xf numFmtId="0" fontId="10" fillId="7" borderId="17" xfId="10" applyFont="1" applyFill="1" applyBorder="1" applyAlignment="1">
      <alignment horizontal="center"/>
    </xf>
    <xf numFmtId="0" fontId="10" fillId="0" borderId="14" xfId="121" applyFont="1" applyBorder="1" applyAlignment="1">
      <alignment horizontal="center" vertical="center"/>
    </xf>
    <xf numFmtId="0" fontId="10" fillId="0" borderId="11" xfId="121" applyFont="1" applyBorder="1" applyAlignment="1">
      <alignment horizontal="center" vertical="center"/>
    </xf>
    <xf numFmtId="0" fontId="10" fillId="0" borderId="29" xfId="121" applyFont="1" applyBorder="1" applyAlignment="1">
      <alignment horizontal="center" vertical="center"/>
    </xf>
    <xf numFmtId="0" fontId="44" fillId="4" borderId="0" xfId="0" applyFont="1" applyFill="1" applyAlignment="1">
      <alignment horizontal="left" vertical="center" wrapText="1"/>
    </xf>
    <xf numFmtId="180" fontId="49" fillId="4" borderId="0" xfId="0" applyNumberFormat="1" applyFont="1" applyFill="1" applyBorder="1" applyAlignment="1">
      <alignment horizontal="center" vertical="center"/>
    </xf>
    <xf numFmtId="0" fontId="47" fillId="0" borderId="32" xfId="0" applyFont="1" applyBorder="1" applyAlignment="1" applyProtection="1">
      <alignment horizontal="center" vertical="top"/>
    </xf>
    <xf numFmtId="0" fontId="47" fillId="0" borderId="33" xfId="0" applyFont="1" applyBorder="1" applyAlignment="1" applyProtection="1">
      <alignment horizontal="center" vertical="top"/>
    </xf>
    <xf numFmtId="0" fontId="47" fillId="0" borderId="34" xfId="0" applyFont="1" applyFill="1" applyBorder="1" applyAlignment="1" applyProtection="1">
      <alignment horizontal="center" vertical="top" wrapText="1"/>
    </xf>
    <xf numFmtId="0" fontId="47" fillId="0" borderId="35" xfId="0" applyFont="1" applyFill="1" applyBorder="1" applyAlignment="1" applyProtection="1">
      <alignment horizontal="center" vertical="top" wrapText="1"/>
    </xf>
    <xf numFmtId="0" fontId="48" fillId="0" borderId="36" xfId="0" applyFont="1" applyFill="1" applyBorder="1" applyAlignment="1" applyProtection="1">
      <alignment horizontal="center" vertical="top"/>
      <protection locked="0"/>
    </xf>
    <xf numFmtId="0" fontId="48" fillId="0" borderId="34" xfId="0" applyFont="1" applyFill="1" applyBorder="1" applyAlignment="1" applyProtection="1">
      <alignment horizontal="center" vertical="top"/>
      <protection locked="0"/>
    </xf>
    <xf numFmtId="14" fontId="47" fillId="0" borderId="34" xfId="0" applyNumberFormat="1" applyFont="1" applyFill="1" applyBorder="1" applyAlignment="1" applyProtection="1">
      <alignment horizontal="center" vertical="top"/>
      <protection locked="0"/>
    </xf>
    <xf numFmtId="14" fontId="47" fillId="0" borderId="35" xfId="0" applyNumberFormat="1" applyFont="1" applyFill="1" applyBorder="1" applyAlignment="1" applyProtection="1">
      <alignment horizontal="center" vertical="top"/>
      <protection locked="0"/>
    </xf>
    <xf numFmtId="0" fontId="47" fillId="0" borderId="37" xfId="0" applyFont="1" applyBorder="1" applyAlignment="1" applyProtection="1">
      <alignment horizontal="center" vertical="top"/>
    </xf>
    <xf numFmtId="0" fontId="47" fillId="0" borderId="38" xfId="0" applyFont="1" applyBorder="1" applyAlignment="1" applyProtection="1">
      <alignment horizontal="center" vertical="top"/>
    </xf>
    <xf numFmtId="0" fontId="47" fillId="0" borderId="38" xfId="0" applyNumberFormat="1" applyFont="1" applyBorder="1" applyAlignment="1" applyProtection="1">
      <alignment horizontal="center" vertical="top"/>
    </xf>
    <xf numFmtId="0" fontId="47" fillId="0" borderId="39" xfId="0" applyNumberFormat="1" applyFont="1" applyBorder="1" applyAlignment="1" applyProtection="1">
      <alignment horizontal="center" vertical="top"/>
    </xf>
    <xf numFmtId="0" fontId="36" fillId="0" borderId="3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horizontal="center" vertical="top"/>
    </xf>
    <xf numFmtId="0" fontId="36" fillId="0" borderId="31" xfId="0" applyFont="1" applyFill="1" applyBorder="1" applyAlignment="1" applyProtection="1">
      <alignment horizontal="center" vertical="top"/>
    </xf>
    <xf numFmtId="0" fontId="46" fillId="0" borderId="30" xfId="0" applyFont="1" applyBorder="1" applyAlignment="1" applyProtection="1">
      <alignment horizontal="center" vertical="top" wrapText="1"/>
    </xf>
    <xf numFmtId="0" fontId="46" fillId="0" borderId="0" xfId="0" applyFont="1" applyBorder="1" applyAlignment="1" applyProtection="1">
      <alignment horizontal="center" vertical="top" wrapText="1"/>
    </xf>
    <xf numFmtId="0" fontId="46" fillId="0" borderId="31" xfId="0" applyFont="1" applyBorder="1" applyAlignment="1" applyProtection="1">
      <alignment horizontal="center" vertical="top" wrapText="1"/>
    </xf>
    <xf numFmtId="0" fontId="45" fillId="0" borderId="30" xfId="0" applyFont="1" applyBorder="1" applyAlignment="1" applyProtection="1">
      <alignment horizontal="center" vertical="top" wrapText="1"/>
    </xf>
    <xf numFmtId="0" fontId="45" fillId="0" borderId="0" xfId="0" applyFont="1" applyBorder="1" applyAlignment="1" applyProtection="1">
      <alignment horizontal="center" vertical="top" wrapText="1"/>
    </xf>
    <xf numFmtId="0" fontId="45" fillId="0" borderId="31" xfId="0" applyFont="1" applyBorder="1" applyAlignment="1" applyProtection="1">
      <alignment horizontal="center" vertical="top" wrapText="1"/>
    </xf>
    <xf numFmtId="0" fontId="45" fillId="4" borderId="30" xfId="0" applyFont="1" applyFill="1" applyBorder="1" applyAlignment="1" applyProtection="1">
      <alignment horizontal="center" vertical="top" wrapText="1"/>
    </xf>
    <xf numFmtId="0" fontId="45" fillId="4" borderId="0" xfId="0" applyFont="1" applyFill="1" applyBorder="1" applyAlignment="1" applyProtection="1">
      <alignment horizontal="center" vertical="top" wrapText="1"/>
    </xf>
  </cellXfs>
  <cellStyles count="123">
    <cellStyle name="_x000d__x000a_JournalTemplate=C:\COMFO\CTALK\JOURSTD.TPL_x000d__x000a_LbStateAddress=3 3 0 251 1 89 2 311_x000d__x000a_LbStateJou" xfId="62"/>
    <cellStyle name="20% - Ênfase1 100" xfId="1"/>
    <cellStyle name="60% - Ênfase6 37" xfId="2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definido" xfId="77"/>
    <cellStyle name="Input [yellow]" xfId="78"/>
    <cellStyle name="material" xfId="79"/>
    <cellStyle name="MINIPG" xfId="80"/>
    <cellStyle name="Moeda" xfId="122" builtinId="4"/>
    <cellStyle name="Moeda 2" xfId="32"/>
    <cellStyle name="Normal" xfId="0" builtinId="0"/>
    <cellStyle name="Normal - Style1" xfId="81"/>
    <cellStyle name="Normal 10" xfId="46"/>
    <cellStyle name="Normal 11" xfId="53"/>
    <cellStyle name="Normal 11 2" xfId="121"/>
    <cellStyle name="Normal 12" xfId="54"/>
    <cellStyle name="Normal 13" xfId="55"/>
    <cellStyle name="Normal 14" xfId="57"/>
    <cellStyle name="Normal 15" xfId="60"/>
    <cellStyle name="Normal 16" xfId="95"/>
    <cellStyle name="Normal 17" xfId="98"/>
    <cellStyle name="Normal 18" xfId="99"/>
    <cellStyle name="Normal 19" xfId="100"/>
    <cellStyle name="Normal 2" xfId="10"/>
    <cellStyle name="Normal 2 2" xfId="17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18"/>
    <cellStyle name="Normal 3 2" xfId="19"/>
    <cellStyle name="Normal 3 3" xfId="27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9"/>
    <cellStyle name="Normal 4" xfId="20"/>
    <cellStyle name="Normal 5" xfId="23"/>
    <cellStyle name="Normal 5 2" xfId="48"/>
    <cellStyle name="Normal 6" xfId="24"/>
    <cellStyle name="Normal 6 2" xfId="42"/>
    <cellStyle name="Normal 6 2 2" xfId="51"/>
    <cellStyle name="Normal 6 3" xfId="49"/>
    <cellStyle name="Normal 7" xfId="25"/>
    <cellStyle name="Normal 7 2" xfId="39"/>
    <cellStyle name="Normal 8" xfId="40"/>
    <cellStyle name="Normal 8 2" xfId="50"/>
    <cellStyle name="Normal 9" xfId="47"/>
    <cellStyle name="Normal1" xfId="82"/>
    <cellStyle name="Normal2" xfId="83"/>
    <cellStyle name="Normal3" xfId="84"/>
    <cellStyle name="Percent [2]" xfId="85"/>
    <cellStyle name="Percent_Sheet1" xfId="86"/>
    <cellStyle name="Percentual" xfId="87"/>
    <cellStyle name="Ponto" xfId="88"/>
    <cellStyle name="Porcentagem" xfId="120" builtinId="5"/>
    <cellStyle name="Porcentagem 2" xfId="11"/>
    <cellStyle name="Porcentagem 3" xfId="33"/>
    <cellStyle name="Porcentagem 3 2" xfId="43"/>
    <cellStyle name="Porcentagem 4" xfId="29"/>
    <cellStyle name="Porcentagem 4 2" xfId="34"/>
    <cellStyle name="Porcentagem 5" xfId="61"/>
    <cellStyle name="Porcentagem 6" xfId="97"/>
    <cellStyle name="Result" xfId="12"/>
    <cellStyle name="Result2" xfId="13"/>
    <cellStyle name="Sep. milhar [0]" xfId="89"/>
    <cellStyle name="Separador de m" xfId="90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91"/>
    <cellStyle name="Standard_RP100_01 (metr.)" xfId="92"/>
    <cellStyle name="Titulo1" xfId="93"/>
    <cellStyle name="Titulo2" xfId="94"/>
    <cellStyle name="Vírgula" xfId="14" builtinId="3"/>
    <cellStyle name="Vírgula 10" xfId="96"/>
    <cellStyle name="Vírgula 11" xfId="118"/>
    <cellStyle name="Vírgula 2" xfId="26"/>
    <cellStyle name="Vírgula 2 2" xfId="45"/>
    <cellStyle name="Vírgula 3" xfId="35"/>
    <cellStyle name="Vírgula 3 2" xfId="36"/>
    <cellStyle name="Vírgula 4" xfId="37"/>
    <cellStyle name="Vírgula 5" xfId="28"/>
    <cellStyle name="Vírgula 5 2" xfId="38"/>
    <cellStyle name="Vírgula 6" xfId="44"/>
    <cellStyle name="Vírgula 6 2" xfId="52"/>
    <cellStyle name="Vírgula 7" xfId="56"/>
    <cellStyle name="Vírgula 8" xfId="58"/>
    <cellStyle name="Vírgula 9" xfId="59"/>
  </cellStyles>
  <dxfs count="31"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639531</xdr:colOff>
      <xdr:row>0</xdr:row>
      <xdr:rowOff>104775</xdr:rowOff>
    </xdr:from>
    <xdr:ext cx="912719" cy="317126"/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206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103410</xdr:colOff>
      <xdr:row>0</xdr:row>
      <xdr:rowOff>76200</xdr:rowOff>
    </xdr:from>
    <xdr:ext cx="1085290" cy="364751"/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0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3864429</xdr:colOff>
      <xdr:row>0</xdr:row>
      <xdr:rowOff>108858</xdr:rowOff>
    </xdr:from>
    <xdr:to>
      <xdr:col>3</xdr:col>
      <xdr:colOff>4731204</xdr:colOff>
      <xdr:row>5</xdr:row>
      <xdr:rowOff>106136</xdr:rowOff>
    </xdr:to>
    <xdr:pic>
      <xdr:nvPicPr>
        <xdr:cNvPr id="4" name="Imagem 3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822" y="108858"/>
          <a:ext cx="866775" cy="1017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1</xdr:col>
      <xdr:colOff>1743075</xdr:colOff>
      <xdr:row>1</xdr:row>
      <xdr:rowOff>161925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5715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0</xdr:row>
      <xdr:rowOff>85725</xdr:rowOff>
    </xdr:from>
    <xdr:to>
      <xdr:col>10</xdr:col>
      <xdr:colOff>85725</xdr:colOff>
      <xdr:row>1</xdr:row>
      <xdr:rowOff>161925</xdr:rowOff>
    </xdr:to>
    <xdr:pic>
      <xdr:nvPicPr>
        <xdr:cNvPr id="3" name="Picture 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85725"/>
          <a:ext cx="72390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808972</xdr:colOff>
      <xdr:row>0</xdr:row>
      <xdr:rowOff>91336</xdr:rowOff>
    </xdr:from>
    <xdr:to>
      <xdr:col>3</xdr:col>
      <xdr:colOff>635371</xdr:colOff>
      <xdr:row>4</xdr:row>
      <xdr:rowOff>143527</xdr:rowOff>
    </xdr:to>
    <xdr:pic>
      <xdr:nvPicPr>
        <xdr:cNvPr id="4" name="Imagem 3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0445" y="91336"/>
          <a:ext cx="961570" cy="1161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274381</xdr:colOff>
      <xdr:row>0</xdr:row>
      <xdr:rowOff>58583</xdr:rowOff>
    </xdr:from>
    <xdr:to>
      <xdr:col>1</xdr:col>
      <xdr:colOff>531556</xdr:colOff>
      <xdr:row>0</xdr:row>
      <xdr:rowOff>979446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81" y="58583"/>
          <a:ext cx="840965" cy="920863"/>
        </a:xfrm>
        <a:prstGeom prst="rect">
          <a:avLst/>
        </a:prstGeom>
      </xdr:spPr>
    </xdr:pic>
    <xdr:clientData/>
  </xdr:twoCellAnchor>
  <xdr:twoCellAnchor editAs="oneCell">
    <xdr:from>
      <xdr:col>2</xdr:col>
      <xdr:colOff>92177</xdr:colOff>
      <xdr:row>0</xdr:row>
      <xdr:rowOff>152400</xdr:rowOff>
    </xdr:from>
    <xdr:to>
      <xdr:col>19</xdr:col>
      <xdr:colOff>361950</xdr:colOff>
      <xdr:row>1</xdr:row>
      <xdr:rowOff>0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9758" y="152400"/>
          <a:ext cx="7940982" cy="861552"/>
        </a:xfrm>
        <a:prstGeom prst="rect">
          <a:avLst/>
        </a:prstGeom>
      </xdr:spPr>
    </xdr:pic>
    <xdr:clientData/>
  </xdr:twoCellAnchor>
  <xdr:twoCellAnchor editAs="oneCell">
    <xdr:from>
      <xdr:col>2</xdr:col>
      <xdr:colOff>297016</xdr:colOff>
      <xdr:row>8</xdr:row>
      <xdr:rowOff>10242</xdr:rowOff>
    </xdr:from>
    <xdr:to>
      <xdr:col>15</xdr:col>
      <xdr:colOff>81935</xdr:colOff>
      <xdr:row>43</xdr:row>
      <xdr:rowOff>61451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94" t="2851" r="8918" b="20679"/>
        <a:stretch/>
      </xdr:blipFill>
      <xdr:spPr>
        <a:xfrm>
          <a:off x="1464597" y="2314677"/>
          <a:ext cx="5940322" cy="68620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ca&#231;&#227;o%20-%20PMSJ\Downloads\2017_PLANILHA%20encargos%20socia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3HH2KOB\Compartilhado\EMEF%20EVA%20ALVES\PLANILHA%20DE%20OR&#199;AMENTO%20REFORMA%20EMEF%20EVA%20AL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 refreshError="1"/>
      <sheetData sheetId="1" refreshError="1">
        <row r="26">
          <cell r="B26">
            <v>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1-ORÇAMENTO"/>
      <sheetName val="ANEXO 02-BDI"/>
      <sheetName val="ANEXO 03-CRONOGRAMA"/>
      <sheetName val="ANEXO 04- ENCARGOS SOCIAIS"/>
      <sheetName val="ANEXO 05- ITENS RELEVANTES"/>
      <sheetName val="Plan4"/>
    </sheetNames>
    <sheetDataSet>
      <sheetData sheetId="0">
        <row r="109">
          <cell r="A109" t="str">
            <v>DATA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Q577"/>
  <sheetViews>
    <sheetView showGridLines="0" tabSelected="1" view="pageBreakPreview" zoomScale="80" zoomScaleNormal="86" zoomScaleSheetLayoutView="80" workbookViewId="0">
      <selection activeCell="L274" sqref="L274"/>
    </sheetView>
  </sheetViews>
  <sheetFormatPr defaultRowHeight="12.75" outlineLevelRow="1"/>
  <cols>
    <col min="1" max="1" width="8.625" style="9" customWidth="1"/>
    <col min="2" max="2" width="10.625" style="9" customWidth="1"/>
    <col min="3" max="3" width="10.5" style="9" customWidth="1"/>
    <col min="4" max="4" width="65.875" style="10" customWidth="1"/>
    <col min="5" max="5" width="6.625" style="8" customWidth="1"/>
    <col min="6" max="8" width="11.5" style="38" customWidth="1"/>
    <col min="9" max="9" width="14.125" style="258" customWidth="1"/>
    <col min="10" max="10" width="14.125" style="1" customWidth="1"/>
    <col min="11" max="11" width="19.25" style="1" bestFit="1" customWidth="1"/>
    <col min="12" max="12" width="17.125" style="1" customWidth="1"/>
    <col min="13" max="16" width="9" style="1"/>
    <col min="17" max="17" width="10.25" style="1" bestFit="1" customWidth="1"/>
    <col min="18" max="16384" width="9" style="1"/>
  </cols>
  <sheetData>
    <row r="1" spans="1:12" ht="12.75" customHeight="1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2" ht="14.25" customHeigh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2" ht="1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2" ht="20.100000000000001" customHeight="1">
      <c r="A4" s="3"/>
      <c r="B4" s="3"/>
      <c r="C4" s="3"/>
      <c r="D4" s="2"/>
      <c r="E4" s="270" t="s">
        <v>1122</v>
      </c>
      <c r="F4" s="43"/>
      <c r="G4" s="269"/>
      <c r="H4" s="269"/>
      <c r="I4" s="269"/>
      <c r="J4" s="269"/>
      <c r="K4" s="269"/>
    </row>
    <row r="5" spans="1:12" ht="20.100000000000001" customHeight="1">
      <c r="A5" s="76" t="s">
        <v>316</v>
      </c>
      <c r="B5" s="4"/>
      <c r="C5" s="4"/>
      <c r="D5" s="5"/>
      <c r="E5" s="272" t="s">
        <v>1123</v>
      </c>
      <c r="F5" s="42"/>
      <c r="G5" s="265"/>
      <c r="H5" s="265"/>
      <c r="I5" s="265"/>
      <c r="J5" s="265"/>
      <c r="K5" s="265"/>
    </row>
    <row r="6" spans="1:12" ht="20.100000000000001" customHeight="1">
      <c r="A6" s="76" t="s">
        <v>1105</v>
      </c>
      <c r="B6" s="4"/>
      <c r="C6" s="4"/>
      <c r="D6" s="5"/>
      <c r="E6" s="271" t="s">
        <v>1126</v>
      </c>
      <c r="I6" s="266"/>
    </row>
    <row r="7" spans="1:12" ht="20.100000000000001" customHeight="1">
      <c r="A7" s="89" t="s">
        <v>1112</v>
      </c>
      <c r="B7" s="4"/>
      <c r="C7" s="4"/>
      <c r="D7" s="5"/>
      <c r="E7" s="280" t="s">
        <v>1079</v>
      </c>
      <c r="F7" s="281"/>
      <c r="G7" s="281"/>
      <c r="H7" s="281"/>
      <c r="I7" s="281"/>
      <c r="J7" s="281"/>
      <c r="K7" s="281"/>
    </row>
    <row r="8" spans="1:12" ht="20.100000000000001" customHeight="1">
      <c r="A8" s="21" t="s">
        <v>68</v>
      </c>
      <c r="B8" s="21"/>
      <c r="C8" s="21"/>
      <c r="D8" s="21"/>
      <c r="E8" s="282" t="s">
        <v>1111</v>
      </c>
      <c r="F8" s="283"/>
      <c r="G8" s="283"/>
      <c r="H8" s="283"/>
      <c r="I8" s="283"/>
      <c r="J8" s="283"/>
      <c r="K8" s="283"/>
    </row>
    <row r="9" spans="1:12" ht="20.100000000000001" customHeight="1">
      <c r="A9" s="137" t="s">
        <v>1070</v>
      </c>
      <c r="I9" s="267"/>
      <c r="K9" s="196">
        <f>K569</f>
        <v>1889911.6</v>
      </c>
    </row>
    <row r="10" spans="1:12" ht="20.100000000000001" customHeight="1" thickBot="1">
      <c r="A10" s="11"/>
      <c r="B10" s="11"/>
      <c r="C10" s="11"/>
      <c r="D10" s="46" t="s">
        <v>403</v>
      </c>
      <c r="E10" s="11" t="s">
        <v>76</v>
      </c>
      <c r="F10" s="47">
        <v>1</v>
      </c>
      <c r="G10" s="130"/>
      <c r="H10" s="237"/>
      <c r="I10" s="132"/>
      <c r="J10" s="248">
        <v>0.27700000000000002</v>
      </c>
      <c r="K10" s="135"/>
    </row>
    <row r="11" spans="1:12" ht="20.100000000000001" customHeight="1" thickBot="1">
      <c r="A11" s="6"/>
      <c r="B11" s="6"/>
      <c r="C11" s="6"/>
      <c r="D11" s="76"/>
      <c r="E11" s="6"/>
      <c r="F11" s="45"/>
      <c r="G11" s="131" t="s">
        <v>1065</v>
      </c>
      <c r="H11" s="133"/>
      <c r="I11" s="259"/>
      <c r="J11" s="134"/>
      <c r="K11" s="136"/>
    </row>
    <row r="12" spans="1:12" ht="39" customHeight="1" thickBot="1">
      <c r="A12" s="44" t="s">
        <v>69</v>
      </c>
      <c r="B12" s="44" t="s">
        <v>70</v>
      </c>
      <c r="C12" s="44" t="s">
        <v>71</v>
      </c>
      <c r="D12" s="44" t="s">
        <v>72</v>
      </c>
      <c r="E12" s="44" t="s">
        <v>73</v>
      </c>
      <c r="F12" s="236" t="s">
        <v>1121</v>
      </c>
      <c r="G12" s="129" t="s">
        <v>1066</v>
      </c>
      <c r="H12" s="238" t="s">
        <v>1067</v>
      </c>
      <c r="I12" s="260" t="s">
        <v>835</v>
      </c>
      <c r="J12" s="249" t="s">
        <v>836</v>
      </c>
      <c r="K12" s="55" t="s">
        <v>1068</v>
      </c>
    </row>
    <row r="13" spans="1:12" ht="20.100000000000001" customHeight="1">
      <c r="A13" s="54"/>
      <c r="B13" s="54"/>
      <c r="C13" s="54"/>
      <c r="D13" s="23"/>
      <c r="E13" s="54"/>
      <c r="F13" s="40"/>
      <c r="G13" s="40"/>
      <c r="H13" s="40"/>
      <c r="I13" s="268"/>
      <c r="J13" s="7"/>
      <c r="K13" s="7"/>
    </row>
    <row r="14" spans="1:12" ht="20.100000000000001" customHeight="1">
      <c r="A14" s="36">
        <v>1</v>
      </c>
      <c r="B14" s="36"/>
      <c r="C14" s="36"/>
      <c r="D14" s="20" t="s">
        <v>90</v>
      </c>
      <c r="E14" s="20"/>
      <c r="F14" s="64"/>
      <c r="G14" s="64"/>
      <c r="H14" s="239"/>
      <c r="I14" s="63"/>
      <c r="J14" s="250"/>
      <c r="K14" s="67"/>
    </row>
    <row r="15" spans="1:12" ht="20.100000000000001" customHeight="1" outlineLevel="1">
      <c r="A15" s="56" t="s">
        <v>75</v>
      </c>
      <c r="B15" s="56" t="s">
        <v>171</v>
      </c>
      <c r="C15" s="193" t="s">
        <v>79</v>
      </c>
      <c r="D15" s="15" t="s">
        <v>91</v>
      </c>
      <c r="E15" s="56" t="s">
        <v>92</v>
      </c>
      <c r="F15" s="48">
        <v>6</v>
      </c>
      <c r="G15" s="142">
        <f>(I15*65%)</f>
        <v>145.38999999999999</v>
      </c>
      <c r="H15" s="240">
        <f>(I15*35%)</f>
        <v>78.290000000000006</v>
      </c>
      <c r="I15" s="144">
        <f>J15/1.277</f>
        <v>223.68</v>
      </c>
      <c r="J15" s="143">
        <v>285.64</v>
      </c>
      <c r="K15" s="144">
        <f t="shared" ref="K15:K20" si="0">J15*F15</f>
        <v>1713.84</v>
      </c>
      <c r="L15" s="139"/>
    </row>
    <row r="16" spans="1:12" ht="20.100000000000001" customHeight="1" outlineLevel="1">
      <c r="A16" s="56" t="s">
        <v>93</v>
      </c>
      <c r="B16" s="194">
        <v>93214</v>
      </c>
      <c r="C16" s="193" t="s">
        <v>79</v>
      </c>
      <c r="D16" s="13" t="s">
        <v>95</v>
      </c>
      <c r="E16" s="56" t="s">
        <v>76</v>
      </c>
      <c r="F16" s="48">
        <v>1</v>
      </c>
      <c r="G16" s="142">
        <f t="shared" ref="G16:G20" si="1">(I16*65%)</f>
        <v>586.03</v>
      </c>
      <c r="H16" s="240">
        <f t="shared" ref="H16:H20" si="2">(I16*35%)</f>
        <v>315.55</v>
      </c>
      <c r="I16" s="144">
        <f t="shared" ref="I16:I20" si="3">J16/1.277</f>
        <v>901.58</v>
      </c>
      <c r="J16" s="143">
        <v>1151.32</v>
      </c>
      <c r="K16" s="144">
        <f t="shared" si="0"/>
        <v>1151.32</v>
      </c>
      <c r="L16" s="139"/>
    </row>
    <row r="17" spans="1:12" ht="20.100000000000001" customHeight="1" outlineLevel="1">
      <c r="A17" s="56" t="s">
        <v>96</v>
      </c>
      <c r="B17" s="56" t="s">
        <v>1102</v>
      </c>
      <c r="C17" s="193" t="s">
        <v>94</v>
      </c>
      <c r="D17" s="15" t="s">
        <v>97</v>
      </c>
      <c r="E17" s="56" t="s">
        <v>76</v>
      </c>
      <c r="F17" s="48">
        <v>1</v>
      </c>
      <c r="G17" s="142">
        <f t="shared" si="1"/>
        <v>982.09</v>
      </c>
      <c r="H17" s="240">
        <f t="shared" si="2"/>
        <v>528.82000000000005</v>
      </c>
      <c r="I17" s="144">
        <f t="shared" si="3"/>
        <v>1510.9</v>
      </c>
      <c r="J17" s="143">
        <v>1929.42</v>
      </c>
      <c r="K17" s="144">
        <f t="shared" si="0"/>
        <v>1929.42</v>
      </c>
      <c r="L17" s="139"/>
    </row>
    <row r="18" spans="1:12" ht="20.100000000000001" customHeight="1" outlineLevel="1">
      <c r="A18" s="56" t="s">
        <v>98</v>
      </c>
      <c r="B18" s="194">
        <v>73658</v>
      </c>
      <c r="C18" s="192" t="s">
        <v>94</v>
      </c>
      <c r="D18" s="191" t="s">
        <v>99</v>
      </c>
      <c r="E18" s="192" t="s">
        <v>76</v>
      </c>
      <c r="F18" s="48">
        <v>1</v>
      </c>
      <c r="G18" s="142">
        <f t="shared" si="1"/>
        <v>133.9</v>
      </c>
      <c r="H18" s="240">
        <f t="shared" si="2"/>
        <v>72.099999999999994</v>
      </c>
      <c r="I18" s="144">
        <f t="shared" si="3"/>
        <v>206</v>
      </c>
      <c r="J18" s="143">
        <v>263.06</v>
      </c>
      <c r="K18" s="144">
        <f t="shared" si="0"/>
        <v>263.06</v>
      </c>
      <c r="L18" s="139"/>
    </row>
    <row r="19" spans="1:12" ht="29.25" customHeight="1" outlineLevel="1">
      <c r="A19" s="56" t="s">
        <v>100</v>
      </c>
      <c r="B19" s="56" t="s">
        <v>172</v>
      </c>
      <c r="C19" s="193" t="s">
        <v>79</v>
      </c>
      <c r="D19" s="52" t="s">
        <v>101</v>
      </c>
      <c r="E19" s="56" t="s">
        <v>92</v>
      </c>
      <c r="F19" s="48">
        <v>40</v>
      </c>
      <c r="G19" s="142">
        <f t="shared" si="1"/>
        <v>161.29</v>
      </c>
      <c r="H19" s="240">
        <f t="shared" si="2"/>
        <v>86.85</v>
      </c>
      <c r="I19" s="144">
        <f t="shared" si="3"/>
        <v>248.14</v>
      </c>
      <c r="J19" s="143">
        <v>316.88</v>
      </c>
      <c r="K19" s="144">
        <f t="shared" si="0"/>
        <v>12675.2</v>
      </c>
      <c r="L19" s="139"/>
    </row>
    <row r="20" spans="1:12" ht="20.100000000000001" customHeight="1" outlineLevel="1">
      <c r="A20" s="56" t="s">
        <v>102</v>
      </c>
      <c r="B20" s="56" t="s">
        <v>251</v>
      </c>
      <c r="C20" s="56" t="s">
        <v>79</v>
      </c>
      <c r="D20" s="15" t="s">
        <v>275</v>
      </c>
      <c r="E20" s="56" t="s">
        <v>92</v>
      </c>
      <c r="F20" s="48">
        <v>80</v>
      </c>
      <c r="G20" s="142">
        <f t="shared" si="1"/>
        <v>27.53</v>
      </c>
      <c r="H20" s="240">
        <f t="shared" si="2"/>
        <v>14.82</v>
      </c>
      <c r="I20" s="144">
        <f t="shared" si="3"/>
        <v>42.35</v>
      </c>
      <c r="J20" s="143">
        <v>54.08</v>
      </c>
      <c r="K20" s="144">
        <f t="shared" si="0"/>
        <v>4326.3999999999996</v>
      </c>
      <c r="L20" s="139"/>
    </row>
    <row r="21" spans="1:12" ht="20.100000000000001" customHeight="1" outlineLevel="1">
      <c r="A21" s="58"/>
      <c r="B21" s="59"/>
      <c r="C21" s="59"/>
      <c r="D21" s="59"/>
      <c r="E21" s="59"/>
      <c r="F21" s="69"/>
      <c r="G21" s="69"/>
      <c r="H21" s="69"/>
      <c r="I21" s="261" t="s">
        <v>182</v>
      </c>
      <c r="J21" s="251"/>
      <c r="K21" s="170">
        <f>SUM(K15:K20)</f>
        <v>22059.24</v>
      </c>
      <c r="L21" s="139"/>
    </row>
    <row r="22" spans="1:12" ht="20.100000000000001" customHeight="1">
      <c r="A22" s="54"/>
      <c r="B22" s="54"/>
      <c r="C22" s="54"/>
      <c r="D22" s="23"/>
      <c r="E22" s="54"/>
      <c r="F22" s="40"/>
      <c r="G22" s="40"/>
      <c r="H22" s="40"/>
      <c r="I22" s="267"/>
      <c r="J22" s="7"/>
      <c r="K22" s="7"/>
      <c r="L22" s="139"/>
    </row>
    <row r="23" spans="1:12" ht="20.100000000000001" customHeight="1">
      <c r="A23" s="36">
        <v>2</v>
      </c>
      <c r="B23" s="36"/>
      <c r="C23" s="36"/>
      <c r="D23" s="20" t="s">
        <v>173</v>
      </c>
      <c r="E23" s="20"/>
      <c r="F23" s="64"/>
      <c r="G23" s="64"/>
      <c r="H23" s="239"/>
      <c r="I23" s="63"/>
      <c r="J23" s="250"/>
      <c r="K23" s="67"/>
      <c r="L23" s="139"/>
    </row>
    <row r="24" spans="1:12" ht="20.100000000000001" customHeight="1" outlineLevel="1">
      <c r="A24" s="14"/>
      <c r="B24" s="59"/>
      <c r="C24" s="59"/>
      <c r="D24" s="59" t="s">
        <v>1125</v>
      </c>
      <c r="E24" s="59"/>
      <c r="F24" s="69"/>
      <c r="G24" s="69"/>
      <c r="H24" s="69"/>
      <c r="I24" s="261"/>
      <c r="J24" s="251"/>
      <c r="K24" s="68"/>
      <c r="L24" s="139"/>
    </row>
    <row r="25" spans="1:12" ht="20.100000000000001" customHeight="1">
      <c r="A25" s="54"/>
      <c r="B25" s="54"/>
      <c r="C25" s="54"/>
      <c r="D25" s="23"/>
      <c r="E25" s="54"/>
      <c r="F25" s="40"/>
      <c r="G25" s="40"/>
      <c r="H25" s="40"/>
      <c r="I25" s="267"/>
      <c r="J25" s="7"/>
      <c r="K25" s="7"/>
      <c r="L25" s="139"/>
    </row>
    <row r="26" spans="1:12" ht="20.100000000000001" customHeight="1">
      <c r="A26" s="36">
        <v>3</v>
      </c>
      <c r="B26" s="36"/>
      <c r="C26" s="36"/>
      <c r="D26" s="20" t="s">
        <v>174</v>
      </c>
      <c r="E26" s="20"/>
      <c r="F26" s="64"/>
      <c r="G26" s="64"/>
      <c r="H26" s="239"/>
      <c r="I26" s="63"/>
      <c r="J26" s="250"/>
      <c r="K26" s="67"/>
      <c r="L26" s="139"/>
    </row>
    <row r="27" spans="1:12" ht="20.100000000000001" customHeight="1" outlineLevel="1" collapsed="1">
      <c r="A27" s="58"/>
      <c r="B27" s="59"/>
      <c r="C27" s="59"/>
      <c r="D27" s="59" t="s">
        <v>1125</v>
      </c>
      <c r="E27" s="59"/>
      <c r="F27" s="69"/>
      <c r="G27" s="69"/>
      <c r="H27" s="69"/>
      <c r="I27" s="261"/>
      <c r="J27" s="251"/>
      <c r="K27" s="68"/>
      <c r="L27" s="139"/>
    </row>
    <row r="28" spans="1:12" ht="20.100000000000001" customHeight="1">
      <c r="A28" s="54"/>
      <c r="B28" s="54"/>
      <c r="C28" s="54"/>
      <c r="D28" s="23"/>
      <c r="E28" s="54"/>
      <c r="F28" s="40"/>
      <c r="G28" s="40"/>
      <c r="H28" s="40"/>
      <c r="I28" s="267"/>
      <c r="J28" s="7"/>
      <c r="K28" s="7"/>
      <c r="L28" s="139"/>
    </row>
    <row r="29" spans="1:12" ht="20.100000000000001" customHeight="1">
      <c r="A29" s="36">
        <v>4</v>
      </c>
      <c r="B29" s="36"/>
      <c r="C29" s="36"/>
      <c r="D29" s="20" t="s">
        <v>103</v>
      </c>
      <c r="E29" s="20"/>
      <c r="F29" s="63"/>
      <c r="G29" s="63"/>
      <c r="H29" s="241"/>
      <c r="I29" s="63"/>
      <c r="J29" s="250"/>
      <c r="K29" s="67"/>
      <c r="L29" s="139"/>
    </row>
    <row r="30" spans="1:12" ht="20.100000000000001" customHeight="1" outlineLevel="1">
      <c r="A30" s="11" t="s">
        <v>78</v>
      </c>
      <c r="B30" s="11"/>
      <c r="C30" s="11"/>
      <c r="D30" s="12" t="s">
        <v>118</v>
      </c>
      <c r="E30" s="13"/>
      <c r="F30" s="48"/>
      <c r="G30" s="48"/>
      <c r="H30" s="242"/>
      <c r="I30" s="66"/>
      <c r="J30" s="253"/>
      <c r="K30" s="66"/>
      <c r="L30" s="139"/>
    </row>
    <row r="31" spans="1:12" ht="20.100000000000001" customHeight="1" outlineLevel="1">
      <c r="A31" s="56" t="s">
        <v>636</v>
      </c>
      <c r="B31" s="56">
        <v>92422</v>
      </c>
      <c r="C31" s="14" t="s">
        <v>79</v>
      </c>
      <c r="D31" s="15" t="s">
        <v>361</v>
      </c>
      <c r="E31" s="56" t="s">
        <v>80</v>
      </c>
      <c r="F31" s="48">
        <v>229.6</v>
      </c>
      <c r="G31" s="142">
        <f t="shared" ref="G31:G34" si="4">(I31*65%)</f>
        <v>15.33</v>
      </c>
      <c r="H31" s="240">
        <f t="shared" ref="H31:H34" si="5">(I31*35%)</f>
        <v>8.26</v>
      </c>
      <c r="I31" s="144">
        <f t="shared" ref="I31:I34" si="6">J31/1.277</f>
        <v>23.59</v>
      </c>
      <c r="J31" s="143">
        <v>30.12</v>
      </c>
      <c r="K31" s="144">
        <f t="shared" ref="K31:K34" si="7">J31*F31</f>
        <v>6915.55</v>
      </c>
      <c r="L31" s="139"/>
    </row>
    <row r="32" spans="1:12" ht="25.5" outlineLevel="1">
      <c r="A32" s="56" t="s">
        <v>637</v>
      </c>
      <c r="B32" s="56" t="s">
        <v>168</v>
      </c>
      <c r="C32" s="14" t="s">
        <v>79</v>
      </c>
      <c r="D32" s="52" t="s">
        <v>134</v>
      </c>
      <c r="E32" s="56" t="s">
        <v>85</v>
      </c>
      <c r="F32" s="48">
        <v>865.28</v>
      </c>
      <c r="G32" s="142">
        <f t="shared" si="4"/>
        <v>5.8</v>
      </c>
      <c r="H32" s="240">
        <f t="shared" si="5"/>
        <v>3.13</v>
      </c>
      <c r="I32" s="144">
        <f t="shared" si="6"/>
        <v>8.93</v>
      </c>
      <c r="J32" s="143">
        <v>11.4</v>
      </c>
      <c r="K32" s="144">
        <f t="shared" si="7"/>
        <v>9864.19</v>
      </c>
      <c r="L32" s="139"/>
    </row>
    <row r="33" spans="1:12" ht="25.5" outlineLevel="1">
      <c r="A33" s="56" t="s">
        <v>638</v>
      </c>
      <c r="B33" s="56" t="s">
        <v>167</v>
      </c>
      <c r="C33" s="14" t="s">
        <v>79</v>
      </c>
      <c r="D33" s="52" t="s">
        <v>135</v>
      </c>
      <c r="E33" s="56" t="s">
        <v>85</v>
      </c>
      <c r="F33" s="48">
        <v>314.45999999999998</v>
      </c>
      <c r="G33" s="142">
        <f t="shared" si="4"/>
        <v>6.79</v>
      </c>
      <c r="H33" s="240">
        <f t="shared" si="5"/>
        <v>3.65</v>
      </c>
      <c r="I33" s="144">
        <f t="shared" si="6"/>
        <v>10.44</v>
      </c>
      <c r="J33" s="143">
        <v>13.33</v>
      </c>
      <c r="K33" s="144">
        <f t="shared" si="7"/>
        <v>4191.75</v>
      </c>
      <c r="L33" s="139"/>
    </row>
    <row r="34" spans="1:12" ht="20.100000000000001" customHeight="1" outlineLevel="1">
      <c r="A34" s="56" t="s">
        <v>639</v>
      </c>
      <c r="B34" s="56">
        <v>92720</v>
      </c>
      <c r="C34" s="14" t="s">
        <v>79</v>
      </c>
      <c r="D34" s="52" t="s">
        <v>117</v>
      </c>
      <c r="E34" s="56" t="s">
        <v>77</v>
      </c>
      <c r="F34" s="48">
        <v>12.6</v>
      </c>
      <c r="G34" s="142">
        <f t="shared" si="4"/>
        <v>251.06</v>
      </c>
      <c r="H34" s="240">
        <f t="shared" si="5"/>
        <v>135.19</v>
      </c>
      <c r="I34" s="144">
        <f t="shared" si="6"/>
        <v>386.25</v>
      </c>
      <c r="J34" s="143">
        <v>493.24</v>
      </c>
      <c r="K34" s="144">
        <f t="shared" si="7"/>
        <v>6214.82</v>
      </c>
      <c r="L34" s="139"/>
    </row>
    <row r="35" spans="1:12" ht="20.100000000000001" customHeight="1" outlineLevel="1">
      <c r="A35" s="11" t="s">
        <v>81</v>
      </c>
      <c r="B35" s="11"/>
      <c r="C35" s="11"/>
      <c r="D35" s="12" t="s">
        <v>119</v>
      </c>
      <c r="E35" s="13"/>
      <c r="F35" s="48"/>
      <c r="G35" s="142"/>
      <c r="H35" s="240"/>
      <c r="I35" s="144"/>
      <c r="J35" s="143"/>
      <c r="K35" s="144"/>
      <c r="L35" s="139"/>
    </row>
    <row r="36" spans="1:12" ht="30" customHeight="1" outlineLevel="1">
      <c r="A36" s="56" t="s">
        <v>640</v>
      </c>
      <c r="B36" s="56">
        <v>92460</v>
      </c>
      <c r="C36" s="14" t="s">
        <v>79</v>
      </c>
      <c r="D36" s="52" t="s">
        <v>362</v>
      </c>
      <c r="E36" s="56" t="s">
        <v>80</v>
      </c>
      <c r="F36" s="48">
        <v>714.44</v>
      </c>
      <c r="G36" s="142">
        <f t="shared" ref="G36:G43" si="8">(I36*65%)</f>
        <v>22.18</v>
      </c>
      <c r="H36" s="240">
        <f t="shared" ref="H36:H46" si="9">(I36*35%)</f>
        <v>11.95</v>
      </c>
      <c r="I36" s="144">
        <f t="shared" ref="I36:I46" si="10">J36/1.277</f>
        <v>34.130000000000003</v>
      </c>
      <c r="J36" s="143">
        <v>43.58</v>
      </c>
      <c r="K36" s="144">
        <f>J36*F36</f>
        <v>31135.3</v>
      </c>
      <c r="L36" s="139"/>
    </row>
    <row r="37" spans="1:12" ht="30" customHeight="1" outlineLevel="1">
      <c r="A37" s="56" t="s">
        <v>641</v>
      </c>
      <c r="B37" s="56" t="s">
        <v>168</v>
      </c>
      <c r="C37" s="14" t="s">
        <v>79</v>
      </c>
      <c r="D37" s="52" t="s">
        <v>134</v>
      </c>
      <c r="E37" s="56" t="s">
        <v>85</v>
      </c>
      <c r="F37" s="48">
        <v>1152.73</v>
      </c>
      <c r="G37" s="142">
        <f t="shared" si="8"/>
        <v>6.12</v>
      </c>
      <c r="H37" s="240">
        <f t="shared" si="9"/>
        <v>3.29</v>
      </c>
      <c r="I37" s="144">
        <f t="shared" si="10"/>
        <v>9.41</v>
      </c>
      <c r="J37" s="143">
        <v>12.02</v>
      </c>
      <c r="K37" s="144">
        <f>J37*F37</f>
        <v>13855.81</v>
      </c>
      <c r="L37" s="139"/>
    </row>
    <row r="38" spans="1:12" ht="30" customHeight="1" outlineLevel="1">
      <c r="A38" s="56" t="s">
        <v>642</v>
      </c>
      <c r="B38" s="56" t="s">
        <v>167</v>
      </c>
      <c r="C38" s="14" t="s">
        <v>79</v>
      </c>
      <c r="D38" s="52" t="s">
        <v>135</v>
      </c>
      <c r="E38" s="56" t="s">
        <v>85</v>
      </c>
      <c r="F38" s="48">
        <v>581.17999999999995</v>
      </c>
      <c r="G38" s="142">
        <f t="shared" si="8"/>
        <v>6.79</v>
      </c>
      <c r="H38" s="240">
        <f t="shared" si="9"/>
        <v>3.65</v>
      </c>
      <c r="I38" s="144">
        <f t="shared" si="10"/>
        <v>10.44</v>
      </c>
      <c r="J38" s="143">
        <v>13.33</v>
      </c>
      <c r="K38" s="144">
        <f>J38*F38</f>
        <v>7747.13</v>
      </c>
      <c r="L38" s="139"/>
    </row>
    <row r="39" spans="1:12" ht="20.100000000000001" customHeight="1" outlineLevel="1">
      <c r="A39" s="56" t="s">
        <v>911</v>
      </c>
      <c r="B39" s="56">
        <v>92720</v>
      </c>
      <c r="C39" s="14" t="s">
        <v>79</v>
      </c>
      <c r="D39" s="52" t="s">
        <v>117</v>
      </c>
      <c r="E39" s="56" t="s">
        <v>77</v>
      </c>
      <c r="F39" s="48">
        <v>41.19</v>
      </c>
      <c r="G39" s="142">
        <f t="shared" si="8"/>
        <v>251.06</v>
      </c>
      <c r="H39" s="240">
        <f t="shared" si="9"/>
        <v>135.19</v>
      </c>
      <c r="I39" s="144">
        <f t="shared" si="10"/>
        <v>386.25</v>
      </c>
      <c r="J39" s="143">
        <v>493.24</v>
      </c>
      <c r="K39" s="144">
        <f>J39*F39</f>
        <v>20316.560000000001</v>
      </c>
      <c r="L39" s="139"/>
    </row>
    <row r="40" spans="1:12" ht="20.100000000000001" customHeight="1" outlineLevel="1">
      <c r="A40" s="11" t="s">
        <v>82</v>
      </c>
      <c r="B40" s="11"/>
      <c r="C40" s="11"/>
      <c r="D40" s="12" t="s">
        <v>104</v>
      </c>
      <c r="E40" s="13"/>
      <c r="F40" s="48"/>
      <c r="G40" s="142"/>
      <c r="H40" s="240"/>
      <c r="I40" s="144"/>
      <c r="J40" s="143"/>
      <c r="K40" s="144"/>
      <c r="L40" s="139"/>
    </row>
    <row r="41" spans="1:12" ht="16.5" customHeight="1" outlineLevel="1">
      <c r="A41" s="56"/>
      <c r="B41" s="56"/>
      <c r="C41" s="56"/>
      <c r="D41" s="46" t="s">
        <v>1125</v>
      </c>
      <c r="E41" s="56"/>
      <c r="F41" s="48"/>
      <c r="G41" s="142"/>
      <c r="H41" s="240"/>
      <c r="I41" s="144"/>
      <c r="J41" s="143"/>
      <c r="K41" s="144"/>
      <c r="L41" s="139"/>
    </row>
    <row r="42" spans="1:12" ht="20.100000000000001" customHeight="1" outlineLevel="1">
      <c r="A42" s="11" t="s">
        <v>136</v>
      </c>
      <c r="B42" s="56"/>
      <c r="C42" s="56"/>
      <c r="D42" s="12" t="s">
        <v>401</v>
      </c>
      <c r="E42" s="56"/>
      <c r="F42" s="48"/>
      <c r="G42" s="142"/>
      <c r="H42" s="240"/>
      <c r="I42" s="144"/>
      <c r="J42" s="143"/>
      <c r="K42" s="144"/>
      <c r="L42" s="139"/>
    </row>
    <row r="43" spans="1:12" ht="30" customHeight="1" outlineLevel="1">
      <c r="A43" s="56" t="s">
        <v>643</v>
      </c>
      <c r="B43" s="56">
        <v>92422</v>
      </c>
      <c r="C43" s="14" t="s">
        <v>79</v>
      </c>
      <c r="D43" s="52" t="s">
        <v>402</v>
      </c>
      <c r="E43" s="56" t="s">
        <v>80</v>
      </c>
      <c r="F43" s="48">
        <v>17.29</v>
      </c>
      <c r="G43" s="142">
        <f t="shared" si="8"/>
        <v>22.18</v>
      </c>
      <c r="H43" s="240">
        <f t="shared" si="9"/>
        <v>11.95</v>
      </c>
      <c r="I43" s="144">
        <f t="shared" si="10"/>
        <v>34.130000000000003</v>
      </c>
      <c r="J43" s="143">
        <v>43.58</v>
      </c>
      <c r="K43" s="144">
        <f>J43*F43</f>
        <v>753.5</v>
      </c>
      <c r="L43" s="139"/>
    </row>
    <row r="44" spans="1:12" ht="30" customHeight="1" outlineLevel="1">
      <c r="A44" s="56" t="s">
        <v>644</v>
      </c>
      <c r="B44" s="56" t="s">
        <v>168</v>
      </c>
      <c r="C44" s="14" t="s">
        <v>79</v>
      </c>
      <c r="D44" s="52" t="s">
        <v>134</v>
      </c>
      <c r="E44" s="56" t="s">
        <v>85</v>
      </c>
      <c r="F44" s="48">
        <v>48.82</v>
      </c>
      <c r="G44" s="142">
        <f t="shared" ref="G44:G46" si="11">(I44*65%)</f>
        <v>5.8</v>
      </c>
      <c r="H44" s="240">
        <f t="shared" si="9"/>
        <v>3.13</v>
      </c>
      <c r="I44" s="144">
        <f t="shared" si="10"/>
        <v>8.93</v>
      </c>
      <c r="J44" s="143">
        <v>11.4</v>
      </c>
      <c r="K44" s="144">
        <f>J44*F44</f>
        <v>556.54999999999995</v>
      </c>
      <c r="L44" s="139"/>
    </row>
    <row r="45" spans="1:12" ht="30" customHeight="1" outlineLevel="1">
      <c r="A45" s="56" t="s">
        <v>645</v>
      </c>
      <c r="B45" s="56" t="s">
        <v>167</v>
      </c>
      <c r="C45" s="14" t="s">
        <v>79</v>
      </c>
      <c r="D45" s="52" t="s">
        <v>135</v>
      </c>
      <c r="E45" s="56" t="s">
        <v>85</v>
      </c>
      <c r="F45" s="48">
        <v>20.36</v>
      </c>
      <c r="G45" s="142">
        <f t="shared" si="11"/>
        <v>6.79</v>
      </c>
      <c r="H45" s="240">
        <f t="shared" si="9"/>
        <v>3.65</v>
      </c>
      <c r="I45" s="144">
        <f t="shared" si="10"/>
        <v>10.44</v>
      </c>
      <c r="J45" s="143">
        <v>13.33</v>
      </c>
      <c r="K45" s="144">
        <f>J45*F45</f>
        <v>271.39999999999998</v>
      </c>
      <c r="L45" s="139"/>
    </row>
    <row r="46" spans="1:12" ht="20.100000000000001" customHeight="1" outlineLevel="1">
      <c r="A46" s="56" t="s">
        <v>646</v>
      </c>
      <c r="B46" s="56">
        <v>92720</v>
      </c>
      <c r="C46" s="14" t="s">
        <v>79</v>
      </c>
      <c r="D46" s="52" t="s">
        <v>117</v>
      </c>
      <c r="E46" s="56" t="s">
        <v>77</v>
      </c>
      <c r="F46" s="48">
        <v>0.8</v>
      </c>
      <c r="G46" s="142">
        <f t="shared" si="11"/>
        <v>251.06</v>
      </c>
      <c r="H46" s="240">
        <f t="shared" si="9"/>
        <v>135.19</v>
      </c>
      <c r="I46" s="144">
        <f t="shared" si="10"/>
        <v>386.25</v>
      </c>
      <c r="J46" s="143">
        <v>493.24</v>
      </c>
      <c r="K46" s="144">
        <f>J46*F46</f>
        <v>394.59</v>
      </c>
      <c r="L46" s="139"/>
    </row>
    <row r="47" spans="1:12" ht="20.100000000000001" customHeight="1" outlineLevel="1">
      <c r="A47" s="58"/>
      <c r="B47" s="59"/>
      <c r="C47" s="59"/>
      <c r="D47" s="59"/>
      <c r="E47" s="59"/>
      <c r="F47" s="69"/>
      <c r="G47" s="69"/>
      <c r="H47" s="69"/>
      <c r="I47" s="261" t="s">
        <v>182</v>
      </c>
      <c r="J47" s="251"/>
      <c r="K47" s="68">
        <f>SUM(K31:K46)</f>
        <v>102217.15</v>
      </c>
      <c r="L47" s="139"/>
    </row>
    <row r="48" spans="1:12" ht="20.100000000000001" customHeight="1">
      <c r="A48" s="54"/>
      <c r="B48" s="54"/>
      <c r="C48" s="54"/>
      <c r="D48" s="23"/>
      <c r="E48" s="54"/>
      <c r="F48" s="40"/>
      <c r="G48" s="40"/>
      <c r="H48" s="40"/>
      <c r="I48" s="267"/>
      <c r="J48" s="7"/>
      <c r="K48" s="7"/>
      <c r="L48" s="139"/>
    </row>
    <row r="49" spans="1:12" ht="20.100000000000001" customHeight="1">
      <c r="A49" s="36">
        <v>5</v>
      </c>
      <c r="B49" s="36"/>
      <c r="C49" s="36"/>
      <c r="D49" s="20" t="s">
        <v>175</v>
      </c>
      <c r="E49" s="20"/>
      <c r="F49" s="63"/>
      <c r="G49" s="63"/>
      <c r="H49" s="241"/>
      <c r="I49" s="63"/>
      <c r="J49" s="250"/>
      <c r="K49" s="67"/>
      <c r="L49" s="139"/>
    </row>
    <row r="50" spans="1:12" ht="20.100000000000001" customHeight="1" outlineLevel="1">
      <c r="A50" s="29" t="s">
        <v>83</v>
      </c>
      <c r="B50" s="29"/>
      <c r="C50" s="29"/>
      <c r="D50" s="18" t="s">
        <v>105</v>
      </c>
      <c r="E50" s="14"/>
      <c r="F50" s="48"/>
      <c r="G50" s="48"/>
      <c r="H50" s="242"/>
      <c r="I50" s="66"/>
      <c r="J50" s="253"/>
      <c r="K50" s="70"/>
      <c r="L50" s="139"/>
    </row>
    <row r="51" spans="1:12" s="53" customFormat="1" ht="30" customHeight="1" outlineLevel="1">
      <c r="A51" s="14" t="s">
        <v>647</v>
      </c>
      <c r="B51" s="14" t="s">
        <v>1080</v>
      </c>
      <c r="C51" s="14" t="s">
        <v>79</v>
      </c>
      <c r="D51" s="52" t="s">
        <v>363</v>
      </c>
      <c r="E51" s="14" t="s">
        <v>80</v>
      </c>
      <c r="F51" s="48">
        <v>5.14</v>
      </c>
      <c r="G51" s="142">
        <f t="shared" ref="G51" si="12">(I51*65%)</f>
        <v>67.05</v>
      </c>
      <c r="H51" s="240">
        <f t="shared" ref="H51:H53" si="13">(I51*35%)</f>
        <v>36.1</v>
      </c>
      <c r="I51" s="144">
        <f t="shared" ref="I51:I53" si="14">J51/1.277</f>
        <v>103.15</v>
      </c>
      <c r="J51" s="143">
        <v>131.72</v>
      </c>
      <c r="K51" s="144">
        <f>J51*F51</f>
        <v>677.04</v>
      </c>
      <c r="L51" s="139"/>
    </row>
    <row r="52" spans="1:12" ht="20.100000000000001" customHeight="1" outlineLevel="1">
      <c r="A52" s="29" t="s">
        <v>84</v>
      </c>
      <c r="B52" s="29"/>
      <c r="C52" s="29"/>
      <c r="D52" s="18" t="s">
        <v>106</v>
      </c>
      <c r="E52" s="14"/>
      <c r="F52" s="48"/>
      <c r="G52" s="142"/>
      <c r="H52" s="240"/>
      <c r="I52" s="144"/>
      <c r="J52" s="143"/>
      <c r="K52" s="144"/>
      <c r="L52" s="139"/>
    </row>
    <row r="53" spans="1:12" ht="30" customHeight="1" outlineLevel="1">
      <c r="A53" s="14" t="s">
        <v>648</v>
      </c>
      <c r="B53" s="14" t="s">
        <v>1081</v>
      </c>
      <c r="C53" s="14" t="s">
        <v>94</v>
      </c>
      <c r="D53" s="52" t="s">
        <v>107</v>
      </c>
      <c r="E53" s="14" t="s">
        <v>80</v>
      </c>
      <c r="F53" s="48">
        <v>22.63</v>
      </c>
      <c r="G53" s="142">
        <f t="shared" ref="G53" si="15">(I53*65%)</f>
        <v>430.35</v>
      </c>
      <c r="H53" s="240">
        <f t="shared" si="13"/>
        <v>231.73</v>
      </c>
      <c r="I53" s="144">
        <f t="shared" si="14"/>
        <v>662.08</v>
      </c>
      <c r="J53" s="143">
        <v>845.48</v>
      </c>
      <c r="K53" s="144">
        <f>J53*F53</f>
        <v>19133.21</v>
      </c>
      <c r="L53" s="139"/>
    </row>
    <row r="54" spans="1:12" ht="20.100000000000001" customHeight="1" outlineLevel="1">
      <c r="A54" s="29" t="s">
        <v>183</v>
      </c>
      <c r="B54" s="14"/>
      <c r="C54" s="14"/>
      <c r="D54" s="18" t="s">
        <v>386</v>
      </c>
      <c r="E54" s="14"/>
      <c r="F54" s="48"/>
      <c r="G54" s="142"/>
      <c r="H54" s="240"/>
      <c r="I54" s="144"/>
      <c r="J54" s="143"/>
      <c r="K54" s="144"/>
      <c r="L54" s="139"/>
    </row>
    <row r="55" spans="1:12" outlineLevel="1">
      <c r="A55" s="14"/>
      <c r="B55" s="14"/>
      <c r="C55" s="14"/>
      <c r="D55" s="46" t="s">
        <v>1125</v>
      </c>
      <c r="E55" s="14"/>
      <c r="F55" s="48"/>
      <c r="G55" s="142"/>
      <c r="H55" s="240"/>
      <c r="I55" s="144"/>
      <c r="J55" s="143"/>
      <c r="K55" s="144"/>
      <c r="L55" s="139"/>
    </row>
    <row r="56" spans="1:12" ht="20.100000000000001" customHeight="1" outlineLevel="1">
      <c r="A56" s="58"/>
      <c r="B56" s="59"/>
      <c r="C56" s="59"/>
      <c r="D56" s="59"/>
      <c r="E56" s="59"/>
      <c r="F56" s="69"/>
      <c r="G56" s="69"/>
      <c r="H56" s="69"/>
      <c r="I56" s="261" t="s">
        <v>182</v>
      </c>
      <c r="J56" s="251"/>
      <c r="K56" s="68">
        <f>SUM(K51:K55)</f>
        <v>19810.25</v>
      </c>
      <c r="L56" s="139"/>
    </row>
    <row r="57" spans="1:12" ht="20.100000000000001" customHeight="1">
      <c r="A57" s="54"/>
      <c r="B57" s="54"/>
      <c r="C57" s="54"/>
      <c r="D57" s="23"/>
      <c r="E57" s="54"/>
      <c r="F57" s="40"/>
      <c r="G57" s="40"/>
      <c r="H57" s="40"/>
      <c r="I57" s="267"/>
      <c r="J57" s="54"/>
      <c r="K57" s="62"/>
      <c r="L57" s="139"/>
    </row>
    <row r="58" spans="1:12" ht="20.100000000000001" customHeight="1">
      <c r="A58" s="36">
        <v>6</v>
      </c>
      <c r="B58" s="19"/>
      <c r="C58" s="19"/>
      <c r="D58" s="20" t="s">
        <v>108</v>
      </c>
      <c r="E58" s="20"/>
      <c r="F58" s="63"/>
      <c r="G58" s="63"/>
      <c r="H58" s="241"/>
      <c r="I58" s="63"/>
      <c r="J58" s="250"/>
      <c r="K58" s="67"/>
      <c r="L58" s="139"/>
    </row>
    <row r="59" spans="1:12" ht="20.100000000000001" customHeight="1" outlineLevel="1">
      <c r="A59" s="11" t="s">
        <v>86</v>
      </c>
      <c r="B59" s="11"/>
      <c r="C59" s="11"/>
      <c r="D59" s="16" t="s">
        <v>120</v>
      </c>
      <c r="E59" s="16"/>
      <c r="F59" s="48"/>
      <c r="G59" s="48"/>
      <c r="H59" s="242"/>
      <c r="I59" s="71"/>
      <c r="J59" s="254"/>
      <c r="K59" s="71"/>
      <c r="L59" s="139"/>
    </row>
    <row r="60" spans="1:12" ht="30" customHeight="1" outlineLevel="1">
      <c r="A60" s="14" t="s">
        <v>649</v>
      </c>
      <c r="B60" s="14">
        <v>90842</v>
      </c>
      <c r="C60" s="14" t="s">
        <v>79</v>
      </c>
      <c r="D60" s="52" t="s">
        <v>339</v>
      </c>
      <c r="E60" s="56" t="s">
        <v>76</v>
      </c>
      <c r="F60" s="48">
        <v>10</v>
      </c>
      <c r="G60" s="142">
        <f t="shared" ref="G60" si="16">(I60*65%)</f>
        <v>477.78</v>
      </c>
      <c r="H60" s="240">
        <f t="shared" ref="H60:H106" si="17">(I60*35%)</f>
        <v>257.26</v>
      </c>
      <c r="I60" s="144">
        <f t="shared" ref="I60:I106" si="18">J60/1.277</f>
        <v>735.04</v>
      </c>
      <c r="J60" s="143">
        <v>938.65</v>
      </c>
      <c r="K60" s="144">
        <f t="shared" ref="K60:K66" si="19">J60*F60</f>
        <v>9386.5</v>
      </c>
      <c r="L60" s="139"/>
    </row>
    <row r="61" spans="1:12" s="53" customFormat="1" ht="30" customHeight="1" outlineLevel="1">
      <c r="A61" s="14" t="s">
        <v>650</v>
      </c>
      <c r="B61" s="14"/>
      <c r="C61" s="14" t="s">
        <v>1082</v>
      </c>
      <c r="D61" s="52" t="s">
        <v>343</v>
      </c>
      <c r="E61" s="56" t="s">
        <v>76</v>
      </c>
      <c r="F61" s="48">
        <v>5</v>
      </c>
      <c r="G61" s="142">
        <f t="shared" ref="G61:G70" si="20">(I61*65%)</f>
        <v>573.96</v>
      </c>
      <c r="H61" s="240">
        <f t="shared" si="17"/>
        <v>309.05</v>
      </c>
      <c r="I61" s="144">
        <f t="shared" si="18"/>
        <v>883.01</v>
      </c>
      <c r="J61" s="143">
        <v>1127.5999999999999</v>
      </c>
      <c r="K61" s="144">
        <f t="shared" si="19"/>
        <v>5638</v>
      </c>
      <c r="L61" s="139"/>
    </row>
    <row r="62" spans="1:12" ht="30" customHeight="1" outlineLevel="1">
      <c r="A62" s="14" t="s">
        <v>651</v>
      </c>
      <c r="B62" s="14">
        <v>90843</v>
      </c>
      <c r="C62" s="14" t="s">
        <v>79</v>
      </c>
      <c r="D62" s="52" t="s">
        <v>342</v>
      </c>
      <c r="E62" s="56" t="s">
        <v>76</v>
      </c>
      <c r="F62" s="48">
        <v>4</v>
      </c>
      <c r="G62" s="142">
        <f t="shared" si="20"/>
        <v>491.3</v>
      </c>
      <c r="H62" s="240">
        <f t="shared" si="17"/>
        <v>264.54000000000002</v>
      </c>
      <c r="I62" s="144">
        <f t="shared" si="18"/>
        <v>755.84</v>
      </c>
      <c r="J62" s="143">
        <v>965.21</v>
      </c>
      <c r="K62" s="144">
        <f t="shared" si="19"/>
        <v>3860.84</v>
      </c>
      <c r="L62" s="139"/>
    </row>
    <row r="63" spans="1:12" ht="30" customHeight="1" outlineLevel="1">
      <c r="A63" s="14" t="s">
        <v>652</v>
      </c>
      <c r="B63" s="14">
        <v>90843</v>
      </c>
      <c r="C63" s="14" t="s">
        <v>79</v>
      </c>
      <c r="D63" s="52" t="s">
        <v>340</v>
      </c>
      <c r="E63" s="56" t="s">
        <v>76</v>
      </c>
      <c r="F63" s="48">
        <v>6</v>
      </c>
      <c r="G63" s="142">
        <f t="shared" si="20"/>
        <v>491.3</v>
      </c>
      <c r="H63" s="240">
        <f t="shared" si="17"/>
        <v>264.54000000000002</v>
      </c>
      <c r="I63" s="144">
        <f t="shared" si="18"/>
        <v>755.84</v>
      </c>
      <c r="J63" s="143">
        <v>965.21</v>
      </c>
      <c r="K63" s="144">
        <f t="shared" si="19"/>
        <v>5791.26</v>
      </c>
      <c r="L63" s="139"/>
    </row>
    <row r="64" spans="1:12" ht="30" customHeight="1" outlineLevel="1">
      <c r="A64" s="14" t="s">
        <v>653</v>
      </c>
      <c r="B64" s="14">
        <v>90843</v>
      </c>
      <c r="C64" s="14" t="s">
        <v>79</v>
      </c>
      <c r="D64" s="52" t="s">
        <v>341</v>
      </c>
      <c r="E64" s="56" t="s">
        <v>76</v>
      </c>
      <c r="F64" s="48">
        <v>10</v>
      </c>
      <c r="G64" s="142">
        <f t="shared" si="20"/>
        <v>491.3</v>
      </c>
      <c r="H64" s="240">
        <f t="shared" si="17"/>
        <v>264.54000000000002</v>
      </c>
      <c r="I64" s="144">
        <f t="shared" si="18"/>
        <v>755.84</v>
      </c>
      <c r="J64" s="143">
        <v>965.21</v>
      </c>
      <c r="K64" s="144">
        <f t="shared" si="19"/>
        <v>9652.1</v>
      </c>
      <c r="L64" s="139"/>
    </row>
    <row r="65" spans="1:12" ht="30" customHeight="1" outlineLevel="1">
      <c r="A65" s="14" t="s">
        <v>654</v>
      </c>
      <c r="B65" s="14"/>
      <c r="C65" s="14" t="s">
        <v>1082</v>
      </c>
      <c r="D65" s="52" t="s">
        <v>378</v>
      </c>
      <c r="E65" s="56" t="s">
        <v>76</v>
      </c>
      <c r="F65" s="48">
        <v>16</v>
      </c>
      <c r="G65" s="142">
        <f t="shared" si="20"/>
        <v>214.25</v>
      </c>
      <c r="H65" s="240">
        <f t="shared" si="17"/>
        <v>115.37</v>
      </c>
      <c r="I65" s="144">
        <f t="shared" si="18"/>
        <v>329.62</v>
      </c>
      <c r="J65" s="143">
        <v>420.92</v>
      </c>
      <c r="K65" s="144">
        <f t="shared" si="19"/>
        <v>6734.72</v>
      </c>
      <c r="L65" s="139"/>
    </row>
    <row r="66" spans="1:12" ht="20.25" customHeight="1" outlineLevel="1">
      <c r="A66" s="14" t="s">
        <v>655</v>
      </c>
      <c r="B66" s="14"/>
      <c r="C66" s="14" t="s">
        <v>1082</v>
      </c>
      <c r="D66" s="52" t="s">
        <v>407</v>
      </c>
      <c r="E66" s="56" t="s">
        <v>80</v>
      </c>
      <c r="F66" s="48">
        <v>11.2</v>
      </c>
      <c r="G66" s="142">
        <f t="shared" si="20"/>
        <v>96.9</v>
      </c>
      <c r="H66" s="240">
        <f t="shared" si="17"/>
        <v>52.18</v>
      </c>
      <c r="I66" s="144">
        <f t="shared" si="18"/>
        <v>149.08000000000001</v>
      </c>
      <c r="J66" s="143">
        <v>190.37</v>
      </c>
      <c r="K66" s="144">
        <f t="shared" si="19"/>
        <v>2132.14</v>
      </c>
      <c r="L66" s="139"/>
    </row>
    <row r="67" spans="1:12" ht="20.100000000000001" customHeight="1" outlineLevel="1">
      <c r="A67" s="11" t="s">
        <v>109</v>
      </c>
      <c r="B67" s="14"/>
      <c r="C67" s="14"/>
      <c r="D67" s="18" t="s">
        <v>162</v>
      </c>
      <c r="E67" s="14"/>
      <c r="F67" s="48"/>
      <c r="G67" s="142"/>
      <c r="H67" s="240"/>
      <c r="I67" s="144"/>
      <c r="J67" s="143"/>
      <c r="K67" s="144"/>
      <c r="L67" s="139"/>
    </row>
    <row r="68" spans="1:12" ht="20.100000000000001" customHeight="1" outlineLevel="1">
      <c r="A68" s="14" t="s">
        <v>656</v>
      </c>
      <c r="B68" s="14">
        <v>91307</v>
      </c>
      <c r="C68" s="14" t="s">
        <v>79</v>
      </c>
      <c r="D68" s="52" t="s">
        <v>137</v>
      </c>
      <c r="E68" s="56" t="s">
        <v>76</v>
      </c>
      <c r="F68" s="48">
        <v>51</v>
      </c>
      <c r="G68" s="142">
        <f t="shared" si="20"/>
        <v>1.63</v>
      </c>
      <c r="H68" s="240">
        <f t="shared" si="17"/>
        <v>0.88</v>
      </c>
      <c r="I68" s="144">
        <f t="shared" si="18"/>
        <v>2.5099999999999998</v>
      </c>
      <c r="J68" s="143">
        <v>3.2</v>
      </c>
      <c r="K68" s="144">
        <f>J68*F68</f>
        <v>163.19999999999999</v>
      </c>
      <c r="L68" s="139"/>
    </row>
    <row r="69" spans="1:12" ht="20.100000000000001" customHeight="1" outlineLevel="1">
      <c r="A69" s="11" t="s">
        <v>138</v>
      </c>
      <c r="B69" s="14"/>
      <c r="C69" s="14"/>
      <c r="D69" s="18" t="s">
        <v>226</v>
      </c>
      <c r="E69" s="14"/>
      <c r="F69" s="48"/>
      <c r="G69" s="142"/>
      <c r="H69" s="240"/>
      <c r="I69" s="144"/>
      <c r="J69" s="143"/>
      <c r="K69" s="144"/>
      <c r="L69" s="139"/>
    </row>
    <row r="70" spans="1:12" ht="27.75" customHeight="1" outlineLevel="1">
      <c r="A70" s="14" t="s">
        <v>657</v>
      </c>
      <c r="B70" s="14"/>
      <c r="C70" s="14" t="s">
        <v>1082</v>
      </c>
      <c r="D70" s="52" t="s">
        <v>1083</v>
      </c>
      <c r="E70" s="14" t="s">
        <v>80</v>
      </c>
      <c r="F70" s="48">
        <v>2.31</v>
      </c>
      <c r="G70" s="142">
        <f t="shared" si="20"/>
        <v>952.86</v>
      </c>
      <c r="H70" s="240">
        <f t="shared" si="17"/>
        <v>513.08000000000004</v>
      </c>
      <c r="I70" s="144">
        <f t="shared" si="18"/>
        <v>1465.94</v>
      </c>
      <c r="J70" s="143">
        <v>1872.01</v>
      </c>
      <c r="K70" s="144">
        <f t="shared" ref="K70:K76" si="21">J70*F70</f>
        <v>4324.34</v>
      </c>
      <c r="L70" s="139"/>
    </row>
    <row r="71" spans="1:12" ht="27.75" customHeight="1" outlineLevel="1">
      <c r="A71" s="14" t="s">
        <v>658</v>
      </c>
      <c r="B71" s="14"/>
      <c r="C71" s="14" t="s">
        <v>1082</v>
      </c>
      <c r="D71" s="52" t="s">
        <v>379</v>
      </c>
      <c r="E71" s="14" t="s">
        <v>80</v>
      </c>
      <c r="F71" s="48">
        <v>1.68</v>
      </c>
      <c r="G71" s="142">
        <f t="shared" ref="G71:G82" si="22">(I71*65%)</f>
        <v>771.1</v>
      </c>
      <c r="H71" s="240">
        <f t="shared" si="17"/>
        <v>415.21</v>
      </c>
      <c r="I71" s="144">
        <f t="shared" si="18"/>
        <v>1186.3</v>
      </c>
      <c r="J71" s="143">
        <v>1514.91</v>
      </c>
      <c r="K71" s="144">
        <f t="shared" si="21"/>
        <v>2545.0500000000002</v>
      </c>
      <c r="L71" s="139"/>
    </row>
    <row r="72" spans="1:12" ht="27.75" customHeight="1" outlineLevel="1">
      <c r="A72" s="14" t="s">
        <v>659</v>
      </c>
      <c r="B72" s="14"/>
      <c r="C72" s="14" t="s">
        <v>1082</v>
      </c>
      <c r="D72" s="52" t="s">
        <v>380</v>
      </c>
      <c r="E72" s="14" t="s">
        <v>80</v>
      </c>
      <c r="F72" s="48">
        <v>6.72</v>
      </c>
      <c r="G72" s="142">
        <f t="shared" si="22"/>
        <v>1400.3</v>
      </c>
      <c r="H72" s="240">
        <f t="shared" si="17"/>
        <v>754.01</v>
      </c>
      <c r="I72" s="144">
        <f t="shared" si="18"/>
        <v>2154.31</v>
      </c>
      <c r="J72" s="143">
        <v>2751.05</v>
      </c>
      <c r="K72" s="144">
        <f t="shared" si="21"/>
        <v>18487.060000000001</v>
      </c>
      <c r="L72" s="139"/>
    </row>
    <row r="73" spans="1:12" ht="27.75" customHeight="1" outlineLevel="1">
      <c r="A73" s="14" t="s">
        <v>660</v>
      </c>
      <c r="B73" s="14">
        <v>68050</v>
      </c>
      <c r="C73" s="14" t="s">
        <v>79</v>
      </c>
      <c r="D73" s="52" t="s">
        <v>381</v>
      </c>
      <c r="E73" s="14" t="s">
        <v>80</v>
      </c>
      <c r="F73" s="48">
        <v>113.4</v>
      </c>
      <c r="G73" s="142">
        <f t="shared" si="22"/>
        <v>347.15</v>
      </c>
      <c r="H73" s="240">
        <f t="shared" si="17"/>
        <v>186.93</v>
      </c>
      <c r="I73" s="144">
        <f t="shared" si="18"/>
        <v>534.08000000000004</v>
      </c>
      <c r="J73" s="143">
        <v>682.02</v>
      </c>
      <c r="K73" s="144">
        <f t="shared" si="21"/>
        <v>77341.070000000007</v>
      </c>
      <c r="L73" s="139"/>
    </row>
    <row r="74" spans="1:12" ht="27.75" customHeight="1" outlineLevel="1">
      <c r="A74" s="14" t="s">
        <v>661</v>
      </c>
      <c r="B74" s="14">
        <v>68050</v>
      </c>
      <c r="C74" s="14" t="s">
        <v>79</v>
      </c>
      <c r="D74" s="52" t="s">
        <v>325</v>
      </c>
      <c r="E74" s="14" t="s">
        <v>80</v>
      </c>
      <c r="F74" s="48">
        <v>5.04</v>
      </c>
      <c r="G74" s="142">
        <f t="shared" si="22"/>
        <v>347.15</v>
      </c>
      <c r="H74" s="240">
        <f t="shared" si="17"/>
        <v>186.93</v>
      </c>
      <c r="I74" s="144">
        <f t="shared" si="18"/>
        <v>534.08000000000004</v>
      </c>
      <c r="J74" s="143">
        <v>682.02</v>
      </c>
      <c r="K74" s="144">
        <f t="shared" si="21"/>
        <v>3437.38</v>
      </c>
      <c r="L74" s="139"/>
    </row>
    <row r="75" spans="1:12" ht="27.75" customHeight="1" outlineLevel="1">
      <c r="A75" s="14" t="s">
        <v>662</v>
      </c>
      <c r="B75" s="14">
        <v>91341</v>
      </c>
      <c r="C75" s="14" t="s">
        <v>79</v>
      </c>
      <c r="D75" s="52" t="s">
        <v>326</v>
      </c>
      <c r="E75" s="14" t="s">
        <v>80</v>
      </c>
      <c r="F75" s="48">
        <v>4.4400000000000004</v>
      </c>
      <c r="G75" s="142">
        <f t="shared" si="22"/>
        <v>494.9</v>
      </c>
      <c r="H75" s="240">
        <f t="shared" si="17"/>
        <v>266.48</v>
      </c>
      <c r="I75" s="144">
        <f t="shared" si="18"/>
        <v>761.38</v>
      </c>
      <c r="J75" s="143">
        <v>972.28</v>
      </c>
      <c r="K75" s="144">
        <f t="shared" si="21"/>
        <v>4316.92</v>
      </c>
      <c r="L75" s="139"/>
    </row>
    <row r="76" spans="1:12" ht="27.75" customHeight="1" outlineLevel="1">
      <c r="A76" s="14" t="s">
        <v>663</v>
      </c>
      <c r="B76" s="14">
        <v>91341</v>
      </c>
      <c r="C76" s="14" t="s">
        <v>79</v>
      </c>
      <c r="D76" s="52" t="s">
        <v>327</v>
      </c>
      <c r="E76" s="14" t="s">
        <v>80</v>
      </c>
      <c r="F76" s="48">
        <v>5.25</v>
      </c>
      <c r="G76" s="142">
        <f t="shared" si="22"/>
        <v>494.9</v>
      </c>
      <c r="H76" s="240">
        <f t="shared" si="17"/>
        <v>266.48</v>
      </c>
      <c r="I76" s="144">
        <f t="shared" si="18"/>
        <v>761.38</v>
      </c>
      <c r="J76" s="143">
        <v>972.28</v>
      </c>
      <c r="K76" s="144">
        <f t="shared" si="21"/>
        <v>5104.47</v>
      </c>
      <c r="L76" s="139"/>
    </row>
    <row r="77" spans="1:12" s="17" customFormat="1" ht="20.100000000000001" customHeight="1" outlineLevel="1">
      <c r="A77" s="11" t="s">
        <v>139</v>
      </c>
      <c r="B77" s="11"/>
      <c r="C77" s="11"/>
      <c r="D77" s="16" t="s">
        <v>148</v>
      </c>
      <c r="E77" s="16"/>
      <c r="F77" s="48"/>
      <c r="G77" s="142"/>
      <c r="H77" s="240"/>
      <c r="I77" s="144"/>
      <c r="J77" s="143"/>
      <c r="K77" s="144"/>
      <c r="L77" s="139"/>
    </row>
    <row r="78" spans="1:12" s="17" customFormat="1" ht="30" customHeight="1" outlineLevel="1">
      <c r="A78" s="14" t="s">
        <v>664</v>
      </c>
      <c r="B78" s="14" t="s">
        <v>166</v>
      </c>
      <c r="C78" s="14" t="s">
        <v>79</v>
      </c>
      <c r="D78" s="52" t="s">
        <v>324</v>
      </c>
      <c r="E78" s="56" t="s">
        <v>80</v>
      </c>
      <c r="F78" s="48">
        <v>4.03</v>
      </c>
      <c r="G78" s="142">
        <f t="shared" si="22"/>
        <v>1207.42</v>
      </c>
      <c r="H78" s="240">
        <f t="shared" si="17"/>
        <v>650.15</v>
      </c>
      <c r="I78" s="144">
        <f t="shared" si="18"/>
        <v>1857.57</v>
      </c>
      <c r="J78" s="143">
        <v>2372.12</v>
      </c>
      <c r="K78" s="144">
        <f>J78*F78</f>
        <v>9559.64</v>
      </c>
      <c r="L78" s="139"/>
    </row>
    <row r="79" spans="1:12" s="17" customFormat="1" ht="30" customHeight="1" outlineLevel="1">
      <c r="A79" s="14" t="s">
        <v>665</v>
      </c>
      <c r="B79" s="14" t="s">
        <v>166</v>
      </c>
      <c r="C79" s="14" t="s">
        <v>79</v>
      </c>
      <c r="D79" s="52" t="s">
        <v>383</v>
      </c>
      <c r="E79" s="56" t="s">
        <v>80</v>
      </c>
      <c r="F79" s="48">
        <v>2.5299999999999998</v>
      </c>
      <c r="G79" s="142">
        <f t="shared" si="22"/>
        <v>1207.42</v>
      </c>
      <c r="H79" s="240">
        <f t="shared" si="17"/>
        <v>650.15</v>
      </c>
      <c r="I79" s="144">
        <f t="shared" si="18"/>
        <v>1857.57</v>
      </c>
      <c r="J79" s="143">
        <v>2372.12</v>
      </c>
      <c r="K79" s="144">
        <f>J79*F79</f>
        <v>6001.46</v>
      </c>
      <c r="L79" s="139"/>
    </row>
    <row r="80" spans="1:12" s="17" customFormat="1" ht="20.100000000000001" customHeight="1" outlineLevel="1">
      <c r="A80" s="14" t="s">
        <v>666</v>
      </c>
      <c r="B80" s="14">
        <v>72120</v>
      </c>
      <c r="C80" s="14" t="s">
        <v>79</v>
      </c>
      <c r="D80" s="52" t="s">
        <v>384</v>
      </c>
      <c r="E80" s="56" t="s">
        <v>80</v>
      </c>
      <c r="F80" s="48">
        <v>0.61</v>
      </c>
      <c r="G80" s="142">
        <f t="shared" si="22"/>
        <v>128.56</v>
      </c>
      <c r="H80" s="240">
        <f t="shared" si="17"/>
        <v>69.22</v>
      </c>
      <c r="I80" s="144">
        <f t="shared" si="18"/>
        <v>197.78</v>
      </c>
      <c r="J80" s="143">
        <v>252.57</v>
      </c>
      <c r="K80" s="144">
        <f>J80*F80</f>
        <v>154.07</v>
      </c>
      <c r="L80" s="139"/>
    </row>
    <row r="81" spans="1:12" s="17" customFormat="1" ht="20.100000000000001" customHeight="1" outlineLevel="1">
      <c r="A81" s="11" t="s">
        <v>28</v>
      </c>
      <c r="B81" s="11"/>
      <c r="C81" s="11"/>
      <c r="D81" s="16" t="s">
        <v>150</v>
      </c>
      <c r="E81" s="16"/>
      <c r="F81" s="48"/>
      <c r="G81" s="142"/>
      <c r="H81" s="240"/>
      <c r="I81" s="144"/>
      <c r="J81" s="143"/>
      <c r="K81" s="144"/>
      <c r="L81" s="139"/>
    </row>
    <row r="82" spans="1:12" s="17" customFormat="1" ht="30" customHeight="1" outlineLevel="1">
      <c r="A82" s="14" t="s">
        <v>667</v>
      </c>
      <c r="B82" s="14">
        <v>94559</v>
      </c>
      <c r="C82" s="14" t="s">
        <v>79</v>
      </c>
      <c r="D82" s="52" t="s">
        <v>328</v>
      </c>
      <c r="E82" s="14" t="s">
        <v>80</v>
      </c>
      <c r="F82" s="48">
        <v>1.75</v>
      </c>
      <c r="G82" s="142">
        <f t="shared" si="22"/>
        <v>374.84</v>
      </c>
      <c r="H82" s="240">
        <f t="shared" si="17"/>
        <v>201.84</v>
      </c>
      <c r="I82" s="144">
        <f t="shared" si="18"/>
        <v>576.67999999999995</v>
      </c>
      <c r="J82" s="143">
        <v>736.42</v>
      </c>
      <c r="K82" s="144">
        <f t="shared" ref="K82:K97" si="23">J82*F82</f>
        <v>1288.74</v>
      </c>
      <c r="L82" s="139"/>
    </row>
    <row r="83" spans="1:12" s="17" customFormat="1" ht="30" customHeight="1" outlineLevel="1">
      <c r="A83" s="14" t="s">
        <v>668</v>
      </c>
      <c r="B83" s="14">
        <v>94559</v>
      </c>
      <c r="C83" s="14" t="s">
        <v>79</v>
      </c>
      <c r="D83" s="52" t="s">
        <v>329</v>
      </c>
      <c r="E83" s="14" t="s">
        <v>80</v>
      </c>
      <c r="F83" s="48">
        <v>1.6</v>
      </c>
      <c r="G83" s="142">
        <f t="shared" ref="G83:G95" si="24">(I83*65%)</f>
        <v>374.84</v>
      </c>
      <c r="H83" s="240">
        <f t="shared" si="17"/>
        <v>201.84</v>
      </c>
      <c r="I83" s="144">
        <f t="shared" si="18"/>
        <v>576.67999999999995</v>
      </c>
      <c r="J83" s="143">
        <v>736.42</v>
      </c>
      <c r="K83" s="144">
        <f t="shared" si="23"/>
        <v>1178.27</v>
      </c>
      <c r="L83" s="139"/>
    </row>
    <row r="84" spans="1:12" s="17" customFormat="1" ht="20.100000000000001" customHeight="1" outlineLevel="1">
      <c r="A84" s="14" t="s">
        <v>669</v>
      </c>
      <c r="B84" s="14">
        <v>85010</v>
      </c>
      <c r="C84" s="14" t="s">
        <v>79</v>
      </c>
      <c r="D84" s="52" t="s">
        <v>385</v>
      </c>
      <c r="E84" s="14" t="s">
        <v>80</v>
      </c>
      <c r="F84" s="48">
        <v>3.22</v>
      </c>
      <c r="G84" s="142">
        <f t="shared" si="24"/>
        <v>336.98</v>
      </c>
      <c r="H84" s="240">
        <f t="shared" si="17"/>
        <v>181.45</v>
      </c>
      <c r="I84" s="144">
        <f t="shared" si="18"/>
        <v>518.42999999999995</v>
      </c>
      <c r="J84" s="143">
        <v>662.04</v>
      </c>
      <c r="K84" s="144">
        <f t="shared" si="23"/>
        <v>2131.77</v>
      </c>
      <c r="L84" s="139"/>
    </row>
    <row r="85" spans="1:12" s="17" customFormat="1" ht="30" customHeight="1" outlineLevel="1">
      <c r="A85" s="14" t="s">
        <v>670</v>
      </c>
      <c r="B85" s="14">
        <v>94559</v>
      </c>
      <c r="C85" s="14" t="s">
        <v>79</v>
      </c>
      <c r="D85" s="52" t="s">
        <v>330</v>
      </c>
      <c r="E85" s="14" t="s">
        <v>80</v>
      </c>
      <c r="F85" s="48">
        <v>2.0299999999999998</v>
      </c>
      <c r="G85" s="142">
        <f t="shared" si="24"/>
        <v>374.84</v>
      </c>
      <c r="H85" s="240">
        <f t="shared" si="17"/>
        <v>201.84</v>
      </c>
      <c r="I85" s="144">
        <f t="shared" si="18"/>
        <v>576.67999999999995</v>
      </c>
      <c r="J85" s="143">
        <v>736.42</v>
      </c>
      <c r="K85" s="144">
        <f t="shared" si="23"/>
        <v>1494.93</v>
      </c>
      <c r="L85" s="139"/>
    </row>
    <row r="86" spans="1:12" s="17" customFormat="1" ht="20.100000000000001" customHeight="1" outlineLevel="1">
      <c r="A86" s="14" t="s">
        <v>671</v>
      </c>
      <c r="B86" s="14">
        <v>85010</v>
      </c>
      <c r="C86" s="14" t="s">
        <v>79</v>
      </c>
      <c r="D86" s="52" t="s">
        <v>331</v>
      </c>
      <c r="E86" s="14" t="s">
        <v>80</v>
      </c>
      <c r="F86" s="48">
        <v>2.1</v>
      </c>
      <c r="G86" s="142">
        <f t="shared" si="24"/>
        <v>336.98</v>
      </c>
      <c r="H86" s="240">
        <f t="shared" si="17"/>
        <v>181.45</v>
      </c>
      <c r="I86" s="144">
        <f t="shared" si="18"/>
        <v>518.42999999999995</v>
      </c>
      <c r="J86" s="143">
        <v>662.04</v>
      </c>
      <c r="K86" s="144">
        <f t="shared" si="23"/>
        <v>1390.28</v>
      </c>
      <c r="L86" s="139"/>
    </row>
    <row r="87" spans="1:12" s="17" customFormat="1" ht="30" customHeight="1" outlineLevel="1">
      <c r="A87" s="14" t="s">
        <v>672</v>
      </c>
      <c r="B87" s="14">
        <v>94569</v>
      </c>
      <c r="C87" s="14" t="s">
        <v>79</v>
      </c>
      <c r="D87" s="52" t="s">
        <v>344</v>
      </c>
      <c r="E87" s="14" t="s">
        <v>80</v>
      </c>
      <c r="F87" s="48">
        <v>2.1</v>
      </c>
      <c r="G87" s="142">
        <f t="shared" si="24"/>
        <v>392.2</v>
      </c>
      <c r="H87" s="240">
        <f t="shared" si="17"/>
        <v>211.19</v>
      </c>
      <c r="I87" s="144">
        <f t="shared" si="18"/>
        <v>603.39</v>
      </c>
      <c r="J87" s="143">
        <v>770.53</v>
      </c>
      <c r="K87" s="144">
        <f t="shared" si="23"/>
        <v>1618.11</v>
      </c>
      <c r="L87" s="139"/>
    </row>
    <row r="88" spans="1:12" s="17" customFormat="1" ht="30" customHeight="1" outlineLevel="1">
      <c r="A88" s="14" t="s">
        <v>673</v>
      </c>
      <c r="B88" s="14">
        <v>94569</v>
      </c>
      <c r="C88" s="14" t="s">
        <v>79</v>
      </c>
      <c r="D88" s="52" t="s">
        <v>345</v>
      </c>
      <c r="E88" s="14" t="s">
        <v>80</v>
      </c>
      <c r="F88" s="48">
        <v>12.6</v>
      </c>
      <c r="G88" s="142">
        <f t="shared" si="24"/>
        <v>392.2</v>
      </c>
      <c r="H88" s="240">
        <f t="shared" si="17"/>
        <v>211.19</v>
      </c>
      <c r="I88" s="144">
        <f t="shared" si="18"/>
        <v>603.39</v>
      </c>
      <c r="J88" s="143">
        <v>770.53</v>
      </c>
      <c r="K88" s="144">
        <f t="shared" si="23"/>
        <v>9708.68</v>
      </c>
      <c r="L88" s="139"/>
    </row>
    <row r="89" spans="1:12" s="17" customFormat="1" ht="30" customHeight="1" outlineLevel="1">
      <c r="A89" s="14" t="s">
        <v>674</v>
      </c>
      <c r="B89" s="14">
        <v>94569</v>
      </c>
      <c r="C89" s="14" t="s">
        <v>79</v>
      </c>
      <c r="D89" s="52" t="s">
        <v>346</v>
      </c>
      <c r="E89" s="14" t="s">
        <v>80</v>
      </c>
      <c r="F89" s="48">
        <v>6.3</v>
      </c>
      <c r="G89" s="142">
        <f t="shared" si="24"/>
        <v>392.2</v>
      </c>
      <c r="H89" s="240">
        <f t="shared" si="17"/>
        <v>211.19</v>
      </c>
      <c r="I89" s="144">
        <f t="shared" si="18"/>
        <v>603.39</v>
      </c>
      <c r="J89" s="143">
        <v>770.53</v>
      </c>
      <c r="K89" s="144">
        <f t="shared" si="23"/>
        <v>4854.34</v>
      </c>
      <c r="L89" s="139"/>
    </row>
    <row r="90" spans="1:12" s="17" customFormat="1" ht="30" customHeight="1" outlineLevel="1">
      <c r="A90" s="14" t="s">
        <v>675</v>
      </c>
      <c r="B90" s="14">
        <v>94569</v>
      </c>
      <c r="C90" s="14" t="s">
        <v>79</v>
      </c>
      <c r="D90" s="52" t="s">
        <v>347</v>
      </c>
      <c r="E90" s="14" t="s">
        <v>80</v>
      </c>
      <c r="F90" s="48">
        <v>18.899999999999999</v>
      </c>
      <c r="G90" s="142">
        <f t="shared" si="24"/>
        <v>392.2</v>
      </c>
      <c r="H90" s="240">
        <f t="shared" si="17"/>
        <v>211.19</v>
      </c>
      <c r="I90" s="144">
        <f t="shared" si="18"/>
        <v>603.39</v>
      </c>
      <c r="J90" s="143">
        <v>770.53</v>
      </c>
      <c r="K90" s="144">
        <f t="shared" si="23"/>
        <v>14563.02</v>
      </c>
      <c r="L90" s="139"/>
    </row>
    <row r="91" spans="1:12" s="17" customFormat="1" ht="30" customHeight="1" outlineLevel="1">
      <c r="A91" s="14" t="s">
        <v>676</v>
      </c>
      <c r="B91" s="14">
        <v>94569</v>
      </c>
      <c r="C91" s="14" t="s">
        <v>79</v>
      </c>
      <c r="D91" s="52" t="s">
        <v>348</v>
      </c>
      <c r="E91" s="14" t="s">
        <v>80</v>
      </c>
      <c r="F91" s="48">
        <v>2.1</v>
      </c>
      <c r="G91" s="142">
        <f t="shared" si="24"/>
        <v>392.2</v>
      </c>
      <c r="H91" s="240">
        <f t="shared" si="17"/>
        <v>211.19</v>
      </c>
      <c r="I91" s="144">
        <f t="shared" si="18"/>
        <v>603.39</v>
      </c>
      <c r="J91" s="143">
        <v>770.53</v>
      </c>
      <c r="K91" s="144">
        <f t="shared" si="23"/>
        <v>1618.11</v>
      </c>
      <c r="L91" s="139"/>
    </row>
    <row r="92" spans="1:12" s="17" customFormat="1" ht="30" customHeight="1" outlineLevel="1">
      <c r="A92" s="14" t="s">
        <v>677</v>
      </c>
      <c r="B92" s="14">
        <v>94569</v>
      </c>
      <c r="C92" s="14" t="s">
        <v>79</v>
      </c>
      <c r="D92" s="52" t="s">
        <v>349</v>
      </c>
      <c r="E92" s="14" t="s">
        <v>80</v>
      </c>
      <c r="F92" s="48">
        <v>6.3</v>
      </c>
      <c r="G92" s="142">
        <f t="shared" si="24"/>
        <v>392.2</v>
      </c>
      <c r="H92" s="240">
        <f t="shared" si="17"/>
        <v>211.19</v>
      </c>
      <c r="I92" s="144">
        <f t="shared" si="18"/>
        <v>603.39</v>
      </c>
      <c r="J92" s="143">
        <v>770.53</v>
      </c>
      <c r="K92" s="144">
        <f t="shared" si="23"/>
        <v>4854.34</v>
      </c>
      <c r="L92" s="139"/>
    </row>
    <row r="93" spans="1:12" s="17" customFormat="1" ht="30" customHeight="1" outlineLevel="1">
      <c r="A93" s="14" t="s">
        <v>678</v>
      </c>
      <c r="B93" s="14">
        <v>94569</v>
      </c>
      <c r="C93" s="14" t="s">
        <v>79</v>
      </c>
      <c r="D93" s="52" t="s">
        <v>350</v>
      </c>
      <c r="E93" s="14" t="s">
        <v>80</v>
      </c>
      <c r="F93" s="48">
        <v>8.4</v>
      </c>
      <c r="G93" s="142">
        <f t="shared" si="24"/>
        <v>392.2</v>
      </c>
      <c r="H93" s="240">
        <f t="shared" si="17"/>
        <v>211.19</v>
      </c>
      <c r="I93" s="144">
        <f t="shared" si="18"/>
        <v>603.39</v>
      </c>
      <c r="J93" s="143">
        <v>770.53</v>
      </c>
      <c r="K93" s="144">
        <f t="shared" si="23"/>
        <v>6472.45</v>
      </c>
      <c r="L93" s="139"/>
    </row>
    <row r="94" spans="1:12" s="17" customFormat="1" ht="30" customHeight="1" outlineLevel="1">
      <c r="A94" s="14" t="s">
        <v>679</v>
      </c>
      <c r="B94" s="14">
        <v>94569</v>
      </c>
      <c r="C94" s="14" t="s">
        <v>79</v>
      </c>
      <c r="D94" s="52" t="s">
        <v>351</v>
      </c>
      <c r="E94" s="14" t="s">
        <v>80</v>
      </c>
      <c r="F94" s="48">
        <v>12.6</v>
      </c>
      <c r="G94" s="142">
        <f t="shared" si="24"/>
        <v>392.2</v>
      </c>
      <c r="H94" s="240">
        <f t="shared" si="17"/>
        <v>211.19</v>
      </c>
      <c r="I94" s="144">
        <f t="shared" si="18"/>
        <v>603.39</v>
      </c>
      <c r="J94" s="143">
        <v>770.53</v>
      </c>
      <c r="K94" s="144">
        <f t="shared" si="23"/>
        <v>9708.68</v>
      </c>
      <c r="L94" s="139"/>
    </row>
    <row r="95" spans="1:12" s="17" customFormat="1" ht="30" customHeight="1" outlineLevel="1">
      <c r="A95" s="14" t="s">
        <v>680</v>
      </c>
      <c r="B95" s="14">
        <v>94569</v>
      </c>
      <c r="C95" s="14" t="s">
        <v>79</v>
      </c>
      <c r="D95" s="52" t="s">
        <v>352</v>
      </c>
      <c r="E95" s="14" t="s">
        <v>80</v>
      </c>
      <c r="F95" s="48">
        <v>33.6</v>
      </c>
      <c r="G95" s="142">
        <f t="shared" si="24"/>
        <v>392.2</v>
      </c>
      <c r="H95" s="240">
        <f t="shared" si="17"/>
        <v>211.19</v>
      </c>
      <c r="I95" s="144">
        <f t="shared" si="18"/>
        <v>603.39</v>
      </c>
      <c r="J95" s="143">
        <v>770.53</v>
      </c>
      <c r="K95" s="144">
        <f t="shared" si="23"/>
        <v>25889.81</v>
      </c>
      <c r="L95" s="139"/>
    </row>
    <row r="96" spans="1:12" s="17" customFormat="1" ht="30" customHeight="1" outlineLevel="1">
      <c r="A96" s="14" t="s">
        <v>681</v>
      </c>
      <c r="B96" s="14">
        <v>94569</v>
      </c>
      <c r="C96" s="14" t="s">
        <v>79</v>
      </c>
      <c r="D96" s="52" t="s">
        <v>353</v>
      </c>
      <c r="E96" s="14" t="s">
        <v>80</v>
      </c>
      <c r="F96" s="48">
        <v>16.8</v>
      </c>
      <c r="G96" s="142">
        <f t="shared" ref="G96:G97" si="25">(I96*65%)</f>
        <v>392.2</v>
      </c>
      <c r="H96" s="240">
        <f t="shared" si="17"/>
        <v>211.19</v>
      </c>
      <c r="I96" s="144">
        <f t="shared" si="18"/>
        <v>603.39</v>
      </c>
      <c r="J96" s="143">
        <v>770.53</v>
      </c>
      <c r="K96" s="144">
        <f t="shared" si="23"/>
        <v>12944.9</v>
      </c>
      <c r="L96" s="139"/>
    </row>
    <row r="97" spans="1:12" s="17" customFormat="1" ht="20.100000000000001" customHeight="1" outlineLevel="1">
      <c r="A97" s="14" t="s">
        <v>682</v>
      </c>
      <c r="B97" s="14"/>
      <c r="C97" s="14" t="s">
        <v>1082</v>
      </c>
      <c r="D97" s="52" t="s">
        <v>235</v>
      </c>
      <c r="E97" s="14" t="s">
        <v>80</v>
      </c>
      <c r="F97" s="48">
        <v>20.25</v>
      </c>
      <c r="G97" s="142">
        <f t="shared" si="25"/>
        <v>32.81</v>
      </c>
      <c r="H97" s="240">
        <f t="shared" si="17"/>
        <v>17.66</v>
      </c>
      <c r="I97" s="144">
        <f t="shared" si="18"/>
        <v>50.47</v>
      </c>
      <c r="J97" s="143">
        <v>64.45</v>
      </c>
      <c r="K97" s="144">
        <f t="shared" si="23"/>
        <v>1305.1099999999999</v>
      </c>
      <c r="L97" s="139"/>
    </row>
    <row r="98" spans="1:12" ht="20.100000000000001" customHeight="1" outlineLevel="1">
      <c r="A98" s="11" t="s">
        <v>149</v>
      </c>
      <c r="B98" s="29"/>
      <c r="C98" s="29"/>
      <c r="D98" s="18" t="s">
        <v>29</v>
      </c>
      <c r="E98" s="14"/>
      <c r="F98" s="48"/>
      <c r="G98" s="48"/>
      <c r="H98" s="242"/>
      <c r="I98" s="144"/>
      <c r="J98" s="253"/>
      <c r="K98" s="66"/>
      <c r="L98" s="139"/>
    </row>
    <row r="99" spans="1:12" ht="20.100000000000001" customHeight="1" outlineLevel="1">
      <c r="A99" s="14" t="s">
        <v>683</v>
      </c>
      <c r="B99" s="14">
        <v>72118</v>
      </c>
      <c r="C99" s="14" t="s">
        <v>79</v>
      </c>
      <c r="D99" s="52" t="s">
        <v>267</v>
      </c>
      <c r="E99" s="14" t="s">
        <v>80</v>
      </c>
      <c r="F99" s="48">
        <v>10.7</v>
      </c>
      <c r="G99" s="142">
        <f t="shared" ref="G99" si="26">(I99*65%)</f>
        <v>81.48</v>
      </c>
      <c r="H99" s="240">
        <f t="shared" si="17"/>
        <v>43.87</v>
      </c>
      <c r="I99" s="144">
        <f t="shared" si="18"/>
        <v>125.35</v>
      </c>
      <c r="J99" s="143">
        <v>160.07</v>
      </c>
      <c r="K99" s="144">
        <f>J99*F99</f>
        <v>1712.75</v>
      </c>
      <c r="L99" s="139"/>
    </row>
    <row r="100" spans="1:12" ht="20.100000000000001" customHeight="1" outlineLevel="1">
      <c r="A100" s="14" t="s">
        <v>684</v>
      </c>
      <c r="B100" s="171">
        <v>72120</v>
      </c>
      <c r="C100" s="14" t="s">
        <v>79</v>
      </c>
      <c r="D100" s="52" t="s">
        <v>268</v>
      </c>
      <c r="E100" s="14" t="s">
        <v>80</v>
      </c>
      <c r="F100" s="48">
        <v>11.4</v>
      </c>
      <c r="G100" s="142">
        <f t="shared" ref="G100:G106" si="27">(I100*65%)</f>
        <v>128.56</v>
      </c>
      <c r="H100" s="240">
        <f t="shared" si="17"/>
        <v>69.22</v>
      </c>
      <c r="I100" s="144">
        <f t="shared" si="18"/>
        <v>197.78</v>
      </c>
      <c r="J100" s="143">
        <v>252.57</v>
      </c>
      <c r="K100" s="144">
        <f>J100*F100</f>
        <v>2879.3</v>
      </c>
      <c r="L100" s="139"/>
    </row>
    <row r="101" spans="1:12" ht="20.100000000000001" customHeight="1" outlineLevel="1">
      <c r="A101" s="14" t="s">
        <v>685</v>
      </c>
      <c r="B101" s="14">
        <v>85005</v>
      </c>
      <c r="C101" s="14" t="s">
        <v>79</v>
      </c>
      <c r="D101" s="52" t="s">
        <v>884</v>
      </c>
      <c r="E101" s="14" t="s">
        <v>80</v>
      </c>
      <c r="F101" s="48">
        <v>21.28</v>
      </c>
      <c r="G101" s="142">
        <f t="shared" si="27"/>
        <v>166.14</v>
      </c>
      <c r="H101" s="240">
        <f t="shared" si="17"/>
        <v>89.46</v>
      </c>
      <c r="I101" s="144">
        <f t="shared" si="18"/>
        <v>255.6</v>
      </c>
      <c r="J101" s="143">
        <v>326.39999999999998</v>
      </c>
      <c r="K101" s="144">
        <f>J101*F101</f>
        <v>6945.79</v>
      </c>
      <c r="L101" s="139"/>
    </row>
    <row r="102" spans="1:12" ht="20.100000000000001" customHeight="1" outlineLevel="1">
      <c r="A102" s="11" t="s">
        <v>382</v>
      </c>
      <c r="B102" s="14"/>
      <c r="C102" s="14"/>
      <c r="D102" s="18" t="s">
        <v>156</v>
      </c>
      <c r="E102" s="14"/>
      <c r="F102" s="48"/>
      <c r="G102" s="142"/>
      <c r="H102" s="240"/>
      <c r="I102" s="144"/>
      <c r="J102" s="143"/>
      <c r="K102" s="144"/>
      <c r="L102" s="139"/>
    </row>
    <row r="103" spans="1:12" ht="25.5" outlineLevel="1">
      <c r="A103" s="14" t="s">
        <v>686</v>
      </c>
      <c r="B103" s="14"/>
      <c r="C103" s="14" t="s">
        <v>1082</v>
      </c>
      <c r="D103" s="52" t="s">
        <v>908</v>
      </c>
      <c r="E103" s="14" t="s">
        <v>80</v>
      </c>
      <c r="F103" s="48">
        <v>50.22</v>
      </c>
      <c r="G103" s="142">
        <f t="shared" si="27"/>
        <v>78.83</v>
      </c>
      <c r="H103" s="240">
        <f t="shared" si="17"/>
        <v>42.45</v>
      </c>
      <c r="I103" s="144">
        <f t="shared" si="18"/>
        <v>121.28</v>
      </c>
      <c r="J103" s="143">
        <v>154.87</v>
      </c>
      <c r="K103" s="144">
        <f>J103*F103</f>
        <v>7777.57</v>
      </c>
      <c r="L103" s="139"/>
    </row>
    <row r="104" spans="1:12" ht="25.5" outlineLevel="1">
      <c r="A104" s="14" t="s">
        <v>687</v>
      </c>
      <c r="B104" s="14"/>
      <c r="C104" s="14" t="s">
        <v>1082</v>
      </c>
      <c r="D104" s="52" t="s">
        <v>909</v>
      </c>
      <c r="E104" s="14" t="s">
        <v>80</v>
      </c>
      <c r="F104" s="48">
        <v>8.31</v>
      </c>
      <c r="G104" s="142">
        <f t="shared" si="27"/>
        <v>92.04</v>
      </c>
      <c r="H104" s="240">
        <f t="shared" si="17"/>
        <v>49.56</v>
      </c>
      <c r="I104" s="144">
        <f t="shared" si="18"/>
        <v>141.6</v>
      </c>
      <c r="J104" s="143">
        <v>180.82</v>
      </c>
      <c r="K104" s="144">
        <f>J104*F104</f>
        <v>1502.61</v>
      </c>
      <c r="L104" s="139"/>
    </row>
    <row r="105" spans="1:12" ht="25.5" outlineLevel="1">
      <c r="A105" s="14" t="s">
        <v>688</v>
      </c>
      <c r="B105" s="14"/>
      <c r="C105" s="14" t="s">
        <v>1082</v>
      </c>
      <c r="D105" s="52" t="s">
        <v>1043</v>
      </c>
      <c r="E105" s="14" t="s">
        <v>80</v>
      </c>
      <c r="F105" s="48">
        <v>145.19999999999999</v>
      </c>
      <c r="G105" s="142">
        <f t="shared" si="27"/>
        <v>109.69</v>
      </c>
      <c r="H105" s="240">
        <f t="shared" si="17"/>
        <v>59.07</v>
      </c>
      <c r="I105" s="144">
        <f t="shared" si="18"/>
        <v>168.76</v>
      </c>
      <c r="J105" s="143">
        <v>215.51</v>
      </c>
      <c r="K105" s="144">
        <f>J105*F105</f>
        <v>31292.05</v>
      </c>
      <c r="L105" s="139"/>
    </row>
    <row r="106" spans="1:12" ht="30" customHeight="1" outlineLevel="1">
      <c r="A106" s="14" t="s">
        <v>689</v>
      </c>
      <c r="B106" s="14"/>
      <c r="C106" s="14" t="s">
        <v>1082</v>
      </c>
      <c r="D106" s="52" t="s">
        <v>387</v>
      </c>
      <c r="E106" s="14" t="s">
        <v>80</v>
      </c>
      <c r="F106" s="48">
        <v>13.5</v>
      </c>
      <c r="G106" s="142">
        <f t="shared" si="27"/>
        <v>119.67</v>
      </c>
      <c r="H106" s="240">
        <f t="shared" si="17"/>
        <v>64.44</v>
      </c>
      <c r="I106" s="144">
        <f t="shared" si="18"/>
        <v>184.11</v>
      </c>
      <c r="J106" s="143">
        <v>235.11</v>
      </c>
      <c r="K106" s="144">
        <f>J106*F106</f>
        <v>3173.99</v>
      </c>
      <c r="L106" s="139"/>
    </row>
    <row r="107" spans="1:12" ht="20.100000000000001" customHeight="1" outlineLevel="1">
      <c r="A107" s="58"/>
      <c r="B107" s="59"/>
      <c r="C107" s="59"/>
      <c r="D107" s="59"/>
      <c r="E107" s="59"/>
      <c r="F107" s="69"/>
      <c r="G107" s="69"/>
      <c r="H107" s="69"/>
      <c r="I107" s="261" t="s">
        <v>182</v>
      </c>
      <c r="J107" s="251"/>
      <c r="K107" s="68">
        <f>SUM(K60:K106)</f>
        <v>330935.82</v>
      </c>
      <c r="L107" s="139"/>
    </row>
    <row r="108" spans="1:12" ht="20.100000000000001" customHeight="1">
      <c r="A108" s="54"/>
      <c r="B108" s="54"/>
      <c r="C108" s="54"/>
      <c r="D108" s="23"/>
      <c r="E108" s="54"/>
      <c r="F108" s="40"/>
      <c r="G108" s="40"/>
      <c r="H108" s="40"/>
      <c r="I108" s="267"/>
      <c r="J108" s="54"/>
      <c r="K108" s="7"/>
      <c r="L108" s="139"/>
    </row>
    <row r="109" spans="1:12" ht="20.100000000000001" customHeight="1">
      <c r="A109" s="36">
        <v>7</v>
      </c>
      <c r="B109" s="19"/>
      <c r="C109" s="19"/>
      <c r="D109" s="20" t="s">
        <v>176</v>
      </c>
      <c r="E109" s="20"/>
      <c r="F109" s="63"/>
      <c r="G109" s="63"/>
      <c r="H109" s="241"/>
      <c r="I109" s="63"/>
      <c r="J109" s="250"/>
      <c r="K109" s="67"/>
      <c r="L109" s="139"/>
    </row>
    <row r="110" spans="1:12" ht="20.100000000000001" customHeight="1" outlineLevel="1">
      <c r="A110" s="14" t="s">
        <v>88</v>
      </c>
      <c r="B110" s="14"/>
      <c r="C110" s="14" t="s">
        <v>1082</v>
      </c>
      <c r="D110" s="52" t="s">
        <v>630</v>
      </c>
      <c r="E110" s="14" t="s">
        <v>80</v>
      </c>
      <c r="F110" s="48">
        <v>1426.85</v>
      </c>
      <c r="G110" s="142">
        <f t="shared" ref="G110" si="28">(I110*65%)</f>
        <v>39.54</v>
      </c>
      <c r="H110" s="240">
        <f t="shared" ref="H110:H115" si="29">(I110*35%)</f>
        <v>21.29</v>
      </c>
      <c r="I110" s="144">
        <f t="shared" ref="I110:I115" si="30">J110/1.277</f>
        <v>60.83</v>
      </c>
      <c r="J110" s="143">
        <v>77.680000000000007</v>
      </c>
      <c r="K110" s="144">
        <f t="shared" ref="K110:K115" si="31">J110*F110</f>
        <v>110837.71</v>
      </c>
      <c r="L110" s="139"/>
    </row>
    <row r="111" spans="1:12" ht="20.100000000000001" customHeight="1" outlineLevel="1">
      <c r="A111" s="14" t="s">
        <v>89</v>
      </c>
      <c r="B111" s="14"/>
      <c r="C111" s="14" t="s">
        <v>1082</v>
      </c>
      <c r="D111" s="52" t="s">
        <v>354</v>
      </c>
      <c r="E111" s="14" t="s">
        <v>80</v>
      </c>
      <c r="F111" s="48">
        <v>1283.33</v>
      </c>
      <c r="G111" s="142">
        <f t="shared" ref="G111:G115" si="32">(I111*65%)</f>
        <v>74.8</v>
      </c>
      <c r="H111" s="240">
        <f t="shared" si="29"/>
        <v>40.28</v>
      </c>
      <c r="I111" s="144">
        <f t="shared" si="30"/>
        <v>115.08</v>
      </c>
      <c r="J111" s="143">
        <v>146.96</v>
      </c>
      <c r="K111" s="144">
        <f t="shared" si="31"/>
        <v>188598.18</v>
      </c>
      <c r="L111" s="139"/>
    </row>
    <row r="112" spans="1:12" ht="20.100000000000001" customHeight="1" outlineLevel="1">
      <c r="A112" s="14" t="s">
        <v>364</v>
      </c>
      <c r="B112" s="14">
        <v>75220</v>
      </c>
      <c r="C112" s="14" t="s">
        <v>79</v>
      </c>
      <c r="D112" s="52" t="s">
        <v>631</v>
      </c>
      <c r="E112" s="14" t="s">
        <v>87</v>
      </c>
      <c r="F112" s="48">
        <v>83.25</v>
      </c>
      <c r="G112" s="142">
        <f t="shared" si="32"/>
        <v>24.26</v>
      </c>
      <c r="H112" s="240">
        <f t="shared" si="29"/>
        <v>13.07</v>
      </c>
      <c r="I112" s="144">
        <f t="shared" si="30"/>
        <v>37.33</v>
      </c>
      <c r="J112" s="143">
        <v>47.67</v>
      </c>
      <c r="K112" s="144">
        <f t="shared" si="31"/>
        <v>3968.53</v>
      </c>
      <c r="L112" s="139"/>
    </row>
    <row r="113" spans="1:12" s="17" customFormat="1" ht="20.100000000000001" customHeight="1" outlineLevel="1">
      <c r="A113" s="14" t="s">
        <v>161</v>
      </c>
      <c r="B113" s="14">
        <v>94228</v>
      </c>
      <c r="C113" s="14" t="s">
        <v>79</v>
      </c>
      <c r="D113" s="52" t="s">
        <v>367</v>
      </c>
      <c r="E113" s="14" t="s">
        <v>80</v>
      </c>
      <c r="F113" s="48">
        <v>186.15</v>
      </c>
      <c r="G113" s="142">
        <f t="shared" si="32"/>
        <v>31.35</v>
      </c>
      <c r="H113" s="240">
        <f t="shared" si="29"/>
        <v>16.88</v>
      </c>
      <c r="I113" s="144">
        <f t="shared" si="30"/>
        <v>48.23</v>
      </c>
      <c r="J113" s="143">
        <v>61.59</v>
      </c>
      <c r="K113" s="144">
        <f t="shared" si="31"/>
        <v>11464.98</v>
      </c>
      <c r="L113" s="139"/>
    </row>
    <row r="114" spans="1:12" s="17" customFormat="1" ht="20.100000000000001" customHeight="1" outlineLevel="1">
      <c r="A114" s="14" t="s">
        <v>151</v>
      </c>
      <c r="B114" s="14">
        <v>94231</v>
      </c>
      <c r="C114" s="14" t="s">
        <v>79</v>
      </c>
      <c r="D114" s="52" t="s">
        <v>358</v>
      </c>
      <c r="E114" s="14" t="s">
        <v>87</v>
      </c>
      <c r="F114" s="48">
        <v>258.89999999999998</v>
      </c>
      <c r="G114" s="142">
        <f t="shared" si="32"/>
        <v>14.96</v>
      </c>
      <c r="H114" s="240">
        <f t="shared" si="29"/>
        <v>8.0500000000000007</v>
      </c>
      <c r="I114" s="144">
        <f t="shared" si="30"/>
        <v>23.01</v>
      </c>
      <c r="J114" s="143">
        <v>29.38</v>
      </c>
      <c r="K114" s="144">
        <f t="shared" si="31"/>
        <v>7606.48</v>
      </c>
      <c r="L114" s="139"/>
    </row>
    <row r="115" spans="1:12" s="17" customFormat="1" ht="20.100000000000001" customHeight="1" outlineLevel="1">
      <c r="A115" s="14" t="s">
        <v>365</v>
      </c>
      <c r="B115" s="14">
        <v>71623</v>
      </c>
      <c r="C115" s="14" t="s">
        <v>79</v>
      </c>
      <c r="D115" s="52" t="s">
        <v>366</v>
      </c>
      <c r="E115" s="14" t="s">
        <v>87</v>
      </c>
      <c r="F115" s="48">
        <v>258.2</v>
      </c>
      <c r="G115" s="142">
        <f t="shared" si="32"/>
        <v>16.350000000000001</v>
      </c>
      <c r="H115" s="240">
        <f t="shared" si="29"/>
        <v>8.8000000000000007</v>
      </c>
      <c r="I115" s="144">
        <f t="shared" si="30"/>
        <v>25.15</v>
      </c>
      <c r="J115" s="143">
        <v>32.119999999999997</v>
      </c>
      <c r="K115" s="144">
        <f t="shared" si="31"/>
        <v>8293.3799999999992</v>
      </c>
      <c r="L115" s="139"/>
    </row>
    <row r="116" spans="1:12" ht="20.100000000000001" customHeight="1" outlineLevel="1">
      <c r="A116" s="58"/>
      <c r="B116" s="59"/>
      <c r="C116" s="59"/>
      <c r="D116" s="59"/>
      <c r="E116" s="59"/>
      <c r="F116" s="69"/>
      <c r="G116" s="69"/>
      <c r="H116" s="69"/>
      <c r="I116" s="261" t="s">
        <v>182</v>
      </c>
      <c r="J116" s="251"/>
      <c r="K116" s="68">
        <f>SUM(K110:K115)</f>
        <v>330769.26</v>
      </c>
      <c r="L116" s="139"/>
    </row>
    <row r="117" spans="1:12" ht="20.100000000000001" customHeight="1">
      <c r="A117" s="54"/>
      <c r="B117" s="54"/>
      <c r="C117" s="54"/>
      <c r="D117" s="23"/>
      <c r="E117" s="54"/>
      <c r="F117" s="40"/>
      <c r="G117" s="40"/>
      <c r="H117" s="40"/>
      <c r="J117" s="7"/>
      <c r="K117" s="7"/>
      <c r="L117" s="139"/>
    </row>
    <row r="118" spans="1:12" ht="20.100000000000001" customHeight="1">
      <c r="A118" s="36">
        <v>8</v>
      </c>
      <c r="B118" s="36"/>
      <c r="C118" s="36"/>
      <c r="D118" s="20" t="s">
        <v>338</v>
      </c>
      <c r="E118" s="20"/>
      <c r="F118" s="63"/>
      <c r="G118" s="63"/>
      <c r="H118" s="241"/>
      <c r="I118" s="63"/>
      <c r="J118" s="250"/>
      <c r="K118" s="67"/>
      <c r="L118" s="139"/>
    </row>
    <row r="119" spans="1:12" ht="20.100000000000001" customHeight="1" outlineLevel="1">
      <c r="A119" s="58"/>
      <c r="B119" s="59"/>
      <c r="C119" s="59"/>
      <c r="D119" s="59" t="s">
        <v>1125</v>
      </c>
      <c r="E119" s="59"/>
      <c r="F119" s="69"/>
      <c r="G119" s="69"/>
      <c r="H119" s="69"/>
      <c r="I119" s="261"/>
      <c r="J119" s="251"/>
      <c r="K119" s="68"/>
      <c r="L119" s="139"/>
    </row>
    <row r="120" spans="1:12" ht="20.100000000000001" customHeight="1">
      <c r="A120" s="54"/>
      <c r="B120" s="54"/>
      <c r="C120" s="54"/>
      <c r="D120" s="23"/>
      <c r="E120" s="54"/>
      <c r="F120" s="40"/>
      <c r="G120" s="40"/>
      <c r="H120" s="40"/>
      <c r="I120" s="267"/>
      <c r="J120" s="7"/>
      <c r="K120" s="7"/>
      <c r="L120" s="139"/>
    </row>
    <row r="121" spans="1:12" ht="20.100000000000001" customHeight="1">
      <c r="A121" s="36">
        <v>9</v>
      </c>
      <c r="B121" s="19"/>
      <c r="C121" s="19"/>
      <c r="D121" s="20" t="s">
        <v>177</v>
      </c>
      <c r="E121" s="20"/>
      <c r="F121" s="67"/>
      <c r="G121" s="67"/>
      <c r="H121" s="243"/>
      <c r="I121" s="63"/>
      <c r="J121" s="250"/>
      <c r="K121" s="67"/>
      <c r="L121" s="139"/>
    </row>
    <row r="122" spans="1:12" ht="30" customHeight="1" outlineLevel="1">
      <c r="A122" s="14" t="s">
        <v>110</v>
      </c>
      <c r="B122" s="14">
        <v>87878</v>
      </c>
      <c r="C122" s="14" t="s">
        <v>79</v>
      </c>
      <c r="D122" s="52" t="s">
        <v>868</v>
      </c>
      <c r="E122" s="14" t="s">
        <v>80</v>
      </c>
      <c r="F122" s="48">
        <v>3513.3</v>
      </c>
      <c r="G122" s="142">
        <f t="shared" ref="G122" si="33">(I122*65%)</f>
        <v>2</v>
      </c>
      <c r="H122" s="240">
        <f t="shared" ref="H122:H133" si="34">(I122*35%)</f>
        <v>1.07</v>
      </c>
      <c r="I122" s="144">
        <f t="shared" ref="I122:I133" si="35">J122/1.277</f>
        <v>3.07</v>
      </c>
      <c r="J122" s="143">
        <v>3.92</v>
      </c>
      <c r="K122" s="144">
        <f t="shared" ref="K122:K133" si="36">J122*F122</f>
        <v>13772.14</v>
      </c>
      <c r="L122" s="139"/>
    </row>
    <row r="123" spans="1:12" ht="33" customHeight="1" outlineLevel="1">
      <c r="A123" s="14" t="s">
        <v>332</v>
      </c>
      <c r="B123" s="14">
        <v>87535</v>
      </c>
      <c r="C123" s="14" t="s">
        <v>79</v>
      </c>
      <c r="D123" s="52" t="s">
        <v>514</v>
      </c>
      <c r="E123" s="14" t="s">
        <v>80</v>
      </c>
      <c r="F123" s="48">
        <v>2826.43</v>
      </c>
      <c r="G123" s="142">
        <f t="shared" ref="G123:G133" si="37">(I123*65%)</f>
        <v>13.51</v>
      </c>
      <c r="H123" s="240">
        <f t="shared" si="34"/>
        <v>7.27</v>
      </c>
      <c r="I123" s="144">
        <f t="shared" si="35"/>
        <v>20.78</v>
      </c>
      <c r="J123" s="143">
        <v>26.54</v>
      </c>
      <c r="K123" s="144">
        <f t="shared" si="36"/>
        <v>75013.45</v>
      </c>
      <c r="L123" s="139"/>
    </row>
    <row r="124" spans="1:12" ht="33" customHeight="1" outlineLevel="1">
      <c r="A124" s="14" t="s">
        <v>111</v>
      </c>
      <c r="B124" s="14">
        <v>87792</v>
      </c>
      <c r="C124" s="14" t="s">
        <v>79</v>
      </c>
      <c r="D124" s="52" t="s">
        <v>515</v>
      </c>
      <c r="E124" s="14" t="s">
        <v>80</v>
      </c>
      <c r="F124" s="48">
        <v>686.87</v>
      </c>
      <c r="G124" s="142">
        <f t="shared" si="37"/>
        <v>15.87</v>
      </c>
      <c r="H124" s="240">
        <f t="shared" si="34"/>
        <v>8.5399999999999991</v>
      </c>
      <c r="I124" s="144">
        <f t="shared" si="35"/>
        <v>24.41</v>
      </c>
      <c r="J124" s="143">
        <v>31.17</v>
      </c>
      <c r="K124" s="144">
        <f t="shared" si="36"/>
        <v>21409.74</v>
      </c>
      <c r="L124" s="139"/>
    </row>
    <row r="125" spans="1:12" ht="30" customHeight="1" outlineLevel="1">
      <c r="A125" s="14" t="s">
        <v>112</v>
      </c>
      <c r="B125" s="14">
        <v>87543</v>
      </c>
      <c r="C125" s="14" t="s">
        <v>79</v>
      </c>
      <c r="D125" s="52" t="s">
        <v>404</v>
      </c>
      <c r="E125" s="14" t="s">
        <v>80</v>
      </c>
      <c r="F125" s="48">
        <v>2028.45</v>
      </c>
      <c r="G125" s="142">
        <f t="shared" si="37"/>
        <v>9.23</v>
      </c>
      <c r="H125" s="240">
        <f t="shared" si="34"/>
        <v>4.97</v>
      </c>
      <c r="I125" s="144">
        <f t="shared" si="35"/>
        <v>14.2</v>
      </c>
      <c r="J125" s="143">
        <v>18.13</v>
      </c>
      <c r="K125" s="144">
        <f t="shared" si="36"/>
        <v>36775.800000000003</v>
      </c>
      <c r="L125" s="139"/>
    </row>
    <row r="126" spans="1:12" ht="30" customHeight="1" outlineLevel="1">
      <c r="A126" s="14" t="s">
        <v>333</v>
      </c>
      <c r="B126" s="14">
        <v>87273</v>
      </c>
      <c r="C126" s="14" t="s">
        <v>79</v>
      </c>
      <c r="D126" s="52" t="s">
        <v>318</v>
      </c>
      <c r="E126" s="14" t="s">
        <v>80</v>
      </c>
      <c r="F126" s="48">
        <v>629.61</v>
      </c>
      <c r="G126" s="142">
        <f t="shared" si="37"/>
        <v>32.299999999999997</v>
      </c>
      <c r="H126" s="240">
        <f t="shared" si="34"/>
        <v>17.39</v>
      </c>
      <c r="I126" s="144">
        <f t="shared" si="35"/>
        <v>49.69</v>
      </c>
      <c r="J126" s="143">
        <v>63.45</v>
      </c>
      <c r="K126" s="144">
        <f t="shared" si="36"/>
        <v>39948.75</v>
      </c>
      <c r="L126" s="139"/>
    </row>
    <row r="127" spans="1:12" ht="30" customHeight="1" outlineLevel="1">
      <c r="A127" s="14" t="s">
        <v>113</v>
      </c>
      <c r="B127" s="14">
        <v>87265</v>
      </c>
      <c r="C127" s="14" t="s">
        <v>79</v>
      </c>
      <c r="D127" s="52" t="s">
        <v>319</v>
      </c>
      <c r="E127" s="14" t="s">
        <v>80</v>
      </c>
      <c r="F127" s="48">
        <v>9.2100000000000009</v>
      </c>
      <c r="G127" s="142">
        <f t="shared" si="37"/>
        <v>32.409999999999997</v>
      </c>
      <c r="H127" s="240">
        <f t="shared" si="34"/>
        <v>17.45</v>
      </c>
      <c r="I127" s="144">
        <f t="shared" si="35"/>
        <v>49.86</v>
      </c>
      <c r="J127" s="143">
        <v>63.67</v>
      </c>
      <c r="K127" s="144">
        <f t="shared" si="36"/>
        <v>586.4</v>
      </c>
      <c r="L127" s="139"/>
    </row>
    <row r="128" spans="1:12" ht="30" customHeight="1" outlineLevel="1">
      <c r="A128" s="14" t="s">
        <v>114</v>
      </c>
      <c r="B128" s="14">
        <v>87265</v>
      </c>
      <c r="C128" s="14" t="s">
        <v>79</v>
      </c>
      <c r="D128" s="52" t="s">
        <v>320</v>
      </c>
      <c r="E128" s="14" t="s">
        <v>80</v>
      </c>
      <c r="F128" s="48">
        <v>7.49</v>
      </c>
      <c r="G128" s="142">
        <f t="shared" si="37"/>
        <v>32.409999999999997</v>
      </c>
      <c r="H128" s="240">
        <f t="shared" si="34"/>
        <v>17.45</v>
      </c>
      <c r="I128" s="144">
        <f t="shared" si="35"/>
        <v>49.86</v>
      </c>
      <c r="J128" s="143">
        <v>63.67</v>
      </c>
      <c r="K128" s="144">
        <f t="shared" si="36"/>
        <v>476.89</v>
      </c>
      <c r="L128" s="139"/>
    </row>
    <row r="129" spans="1:12" ht="30" customHeight="1" outlineLevel="1">
      <c r="A129" s="14" t="s">
        <v>184</v>
      </c>
      <c r="B129" s="14">
        <v>87265</v>
      </c>
      <c r="C129" s="14" t="s">
        <v>79</v>
      </c>
      <c r="D129" s="52" t="s">
        <v>321</v>
      </c>
      <c r="E129" s="14" t="s">
        <v>80</v>
      </c>
      <c r="F129" s="48">
        <v>15.17</v>
      </c>
      <c r="G129" s="142">
        <f t="shared" si="37"/>
        <v>32.409999999999997</v>
      </c>
      <c r="H129" s="240">
        <f t="shared" si="34"/>
        <v>17.45</v>
      </c>
      <c r="I129" s="144">
        <f t="shared" si="35"/>
        <v>49.86</v>
      </c>
      <c r="J129" s="143">
        <v>63.67</v>
      </c>
      <c r="K129" s="144">
        <f t="shared" si="36"/>
        <v>965.87</v>
      </c>
      <c r="L129" s="139"/>
    </row>
    <row r="130" spans="1:12" ht="30" customHeight="1" outlineLevel="1">
      <c r="A130" s="14" t="s">
        <v>334</v>
      </c>
      <c r="B130" s="14">
        <v>87265</v>
      </c>
      <c r="C130" s="14" t="s">
        <v>79</v>
      </c>
      <c r="D130" s="52" t="s">
        <v>336</v>
      </c>
      <c r="E130" s="14" t="s">
        <v>80</v>
      </c>
      <c r="F130" s="48">
        <v>136.5</v>
      </c>
      <c r="G130" s="142">
        <f t="shared" si="37"/>
        <v>32.409999999999997</v>
      </c>
      <c r="H130" s="240">
        <f t="shared" si="34"/>
        <v>17.45</v>
      </c>
      <c r="I130" s="144">
        <f t="shared" si="35"/>
        <v>49.86</v>
      </c>
      <c r="J130" s="143">
        <v>63.67</v>
      </c>
      <c r="K130" s="144">
        <f t="shared" si="36"/>
        <v>8690.9599999999991</v>
      </c>
      <c r="L130" s="139"/>
    </row>
    <row r="131" spans="1:12" ht="20.100000000000001" customHeight="1" outlineLevel="1">
      <c r="A131" s="14" t="s">
        <v>335</v>
      </c>
      <c r="B131" s="14" t="s">
        <v>250</v>
      </c>
      <c r="C131" s="14" t="s">
        <v>79</v>
      </c>
      <c r="D131" s="52" t="s">
        <v>266</v>
      </c>
      <c r="E131" s="14" t="s">
        <v>87</v>
      </c>
      <c r="F131" s="48">
        <v>191.3</v>
      </c>
      <c r="G131" s="142">
        <f t="shared" si="37"/>
        <v>7.67</v>
      </c>
      <c r="H131" s="240">
        <f t="shared" si="34"/>
        <v>4.13</v>
      </c>
      <c r="I131" s="144">
        <f t="shared" si="35"/>
        <v>11.8</v>
      </c>
      <c r="J131" s="143">
        <v>15.07</v>
      </c>
      <c r="K131" s="144">
        <f t="shared" si="36"/>
        <v>2882.89</v>
      </c>
      <c r="L131" s="139"/>
    </row>
    <row r="132" spans="1:12" ht="20.100000000000001" customHeight="1" outlineLevel="1">
      <c r="A132" s="14" t="s">
        <v>517</v>
      </c>
      <c r="B132" s="14" t="s">
        <v>337</v>
      </c>
      <c r="C132" s="14" t="s">
        <v>94</v>
      </c>
      <c r="D132" s="52" t="s">
        <v>359</v>
      </c>
      <c r="E132" s="14" t="s">
        <v>80</v>
      </c>
      <c r="F132" s="48">
        <v>498.03</v>
      </c>
      <c r="G132" s="142">
        <f t="shared" si="37"/>
        <v>48.15</v>
      </c>
      <c r="H132" s="240">
        <f t="shared" si="34"/>
        <v>25.92</v>
      </c>
      <c r="I132" s="144">
        <f t="shared" si="35"/>
        <v>74.069999999999993</v>
      </c>
      <c r="J132" s="143">
        <v>94.59</v>
      </c>
      <c r="K132" s="144">
        <f t="shared" si="36"/>
        <v>47108.66</v>
      </c>
      <c r="L132" s="139"/>
    </row>
    <row r="133" spans="1:12" ht="30" customHeight="1" outlineLevel="1">
      <c r="A133" s="14" t="s">
        <v>518</v>
      </c>
      <c r="B133" s="14" t="s">
        <v>1084</v>
      </c>
      <c r="C133" s="14" t="s">
        <v>94</v>
      </c>
      <c r="D133" s="52" t="s">
        <v>838</v>
      </c>
      <c r="E133" s="14" t="s">
        <v>80</v>
      </c>
      <c r="F133" s="48">
        <v>738.27</v>
      </c>
      <c r="G133" s="142">
        <f t="shared" si="37"/>
        <v>58.55</v>
      </c>
      <c r="H133" s="240">
        <f t="shared" si="34"/>
        <v>31.52</v>
      </c>
      <c r="I133" s="144">
        <f t="shared" si="35"/>
        <v>90.07</v>
      </c>
      <c r="J133" s="143">
        <v>115.02</v>
      </c>
      <c r="K133" s="144">
        <f t="shared" si="36"/>
        <v>84915.82</v>
      </c>
      <c r="L133" s="139"/>
    </row>
    <row r="134" spans="1:12" ht="20.100000000000001" customHeight="1" outlineLevel="1">
      <c r="A134" s="58"/>
      <c r="B134" s="59"/>
      <c r="C134" s="59"/>
      <c r="D134" s="59"/>
      <c r="E134" s="59"/>
      <c r="F134" s="69"/>
      <c r="G134" s="69"/>
      <c r="H134" s="69"/>
      <c r="I134" s="261" t="s">
        <v>182</v>
      </c>
      <c r="J134" s="251"/>
      <c r="K134" s="68">
        <f>SUM(K122:K133)</f>
        <v>332547.37</v>
      </c>
      <c r="L134" s="139"/>
    </row>
    <row r="135" spans="1:12" ht="20.100000000000001" customHeight="1">
      <c r="A135" s="54"/>
      <c r="B135" s="54"/>
      <c r="C135" s="54"/>
      <c r="D135" s="23"/>
      <c r="E135" s="54"/>
      <c r="F135" s="40"/>
      <c r="G135" s="40"/>
      <c r="H135" s="40"/>
      <c r="I135" s="267"/>
      <c r="J135" s="7"/>
      <c r="K135" s="7"/>
      <c r="L135" s="139"/>
    </row>
    <row r="136" spans="1:12" ht="20.100000000000001" customHeight="1">
      <c r="A136" s="36">
        <v>10</v>
      </c>
      <c r="B136" s="36"/>
      <c r="C136" s="36"/>
      <c r="D136" s="20" t="s">
        <v>409</v>
      </c>
      <c r="E136" s="20"/>
      <c r="F136" s="63"/>
      <c r="G136" s="63"/>
      <c r="H136" s="241"/>
      <c r="I136" s="63"/>
      <c r="J136" s="250"/>
      <c r="K136" s="67"/>
      <c r="L136" s="139"/>
    </row>
    <row r="137" spans="1:12" ht="20.100000000000001" customHeight="1">
      <c r="A137" s="29" t="s">
        <v>115</v>
      </c>
      <c r="B137" s="14"/>
      <c r="C137" s="14"/>
      <c r="D137" s="18" t="s">
        <v>912</v>
      </c>
      <c r="E137" s="14"/>
      <c r="F137" s="51"/>
      <c r="G137" s="51"/>
      <c r="H137" s="244"/>
      <c r="I137" s="51"/>
      <c r="J137" s="252"/>
      <c r="K137" s="51"/>
      <c r="L137" s="139"/>
    </row>
    <row r="138" spans="1:12" ht="20.100000000000001" customHeight="1" outlineLevel="1">
      <c r="A138" s="14" t="s">
        <v>690</v>
      </c>
      <c r="B138" s="14">
        <v>87620</v>
      </c>
      <c r="C138" s="14" t="s">
        <v>79</v>
      </c>
      <c r="D138" s="52" t="s">
        <v>368</v>
      </c>
      <c r="E138" s="14" t="s">
        <v>80</v>
      </c>
      <c r="F138" s="48">
        <v>1159.7</v>
      </c>
      <c r="G138" s="142">
        <f t="shared" ref="G138:G157" si="38">(I138*65%)</f>
        <v>16.690000000000001</v>
      </c>
      <c r="H138" s="240">
        <f t="shared" ref="H138:H157" si="39">(I138*35%)</f>
        <v>8.98</v>
      </c>
      <c r="I138" s="144">
        <f t="shared" ref="I138:I157" si="40">J138/1.277</f>
        <v>25.67</v>
      </c>
      <c r="J138" s="143">
        <v>32.78</v>
      </c>
      <c r="K138" s="144">
        <f t="shared" ref="K138:K148" si="41">J138*F138</f>
        <v>38014.97</v>
      </c>
      <c r="L138" s="139"/>
    </row>
    <row r="139" spans="1:12" ht="30" customHeight="1" outlineLevel="1">
      <c r="A139" s="14" t="s">
        <v>691</v>
      </c>
      <c r="B139" s="14">
        <v>98679</v>
      </c>
      <c r="C139" s="14" t="s">
        <v>79</v>
      </c>
      <c r="D139" s="52" t="s">
        <v>369</v>
      </c>
      <c r="E139" s="14" t="s">
        <v>80</v>
      </c>
      <c r="F139" s="48">
        <v>386.12</v>
      </c>
      <c r="G139" s="142">
        <f t="shared" si="38"/>
        <v>31.97</v>
      </c>
      <c r="H139" s="240">
        <f t="shared" si="39"/>
        <v>17.21</v>
      </c>
      <c r="I139" s="144">
        <f t="shared" si="40"/>
        <v>49.18</v>
      </c>
      <c r="J139" s="143">
        <v>62.8</v>
      </c>
      <c r="K139" s="144">
        <f t="shared" si="41"/>
        <v>24248.34</v>
      </c>
      <c r="L139" s="139"/>
    </row>
    <row r="140" spans="1:12" ht="20.100000000000001" customHeight="1" outlineLevel="1">
      <c r="A140" s="14" t="s">
        <v>692</v>
      </c>
      <c r="B140" s="14">
        <v>72815</v>
      </c>
      <c r="C140" s="14" t="s">
        <v>79</v>
      </c>
      <c r="D140" s="52" t="s">
        <v>370</v>
      </c>
      <c r="E140" s="14" t="s">
        <v>80</v>
      </c>
      <c r="F140" s="48">
        <v>23.72</v>
      </c>
      <c r="G140" s="142">
        <f t="shared" si="38"/>
        <v>24.6</v>
      </c>
      <c r="H140" s="240">
        <f t="shared" si="39"/>
        <v>13.25</v>
      </c>
      <c r="I140" s="144">
        <f t="shared" si="40"/>
        <v>37.85</v>
      </c>
      <c r="J140" s="143">
        <v>48.33</v>
      </c>
      <c r="K140" s="144">
        <f t="shared" si="41"/>
        <v>1146.3900000000001</v>
      </c>
      <c r="L140" s="139"/>
    </row>
    <row r="141" spans="1:12" ht="20.100000000000001" customHeight="1" outlineLevel="1">
      <c r="A141" s="14" t="s">
        <v>693</v>
      </c>
      <c r="B141" s="14">
        <v>87251</v>
      </c>
      <c r="C141" s="14" t="s">
        <v>79</v>
      </c>
      <c r="D141" s="52" t="s">
        <v>165</v>
      </c>
      <c r="E141" s="14" t="s">
        <v>80</v>
      </c>
      <c r="F141" s="48">
        <v>226.97</v>
      </c>
      <c r="G141" s="142">
        <f t="shared" si="38"/>
        <v>15.92</v>
      </c>
      <c r="H141" s="240">
        <f t="shared" si="39"/>
        <v>8.57</v>
      </c>
      <c r="I141" s="144">
        <f t="shared" si="40"/>
        <v>24.49</v>
      </c>
      <c r="J141" s="143">
        <v>31.27</v>
      </c>
      <c r="K141" s="144">
        <f t="shared" si="41"/>
        <v>7097.35</v>
      </c>
      <c r="L141" s="139"/>
    </row>
    <row r="142" spans="1:12" ht="20.100000000000001" customHeight="1" outlineLevel="1">
      <c r="A142" s="14" t="s">
        <v>694</v>
      </c>
      <c r="B142" s="14">
        <v>87257</v>
      </c>
      <c r="C142" s="14" t="s">
        <v>79</v>
      </c>
      <c r="D142" s="52" t="s">
        <v>371</v>
      </c>
      <c r="E142" s="14" t="s">
        <v>80</v>
      </c>
      <c r="F142" s="48">
        <v>355.53</v>
      </c>
      <c r="G142" s="142">
        <f t="shared" si="38"/>
        <v>27.44</v>
      </c>
      <c r="H142" s="240">
        <f t="shared" si="39"/>
        <v>14.77</v>
      </c>
      <c r="I142" s="144">
        <f t="shared" si="40"/>
        <v>42.21</v>
      </c>
      <c r="J142" s="143">
        <v>53.9</v>
      </c>
      <c r="K142" s="144">
        <f t="shared" si="41"/>
        <v>19163.07</v>
      </c>
      <c r="L142" s="139"/>
    </row>
    <row r="143" spans="1:12" ht="20.100000000000001" customHeight="1" outlineLevel="1">
      <c r="A143" s="14" t="s">
        <v>695</v>
      </c>
      <c r="B143" s="171"/>
      <c r="C143" s="14" t="s">
        <v>1082</v>
      </c>
      <c r="D143" s="52" t="s">
        <v>372</v>
      </c>
      <c r="E143" s="14" t="s">
        <v>80</v>
      </c>
      <c r="F143" s="48">
        <v>394.33</v>
      </c>
      <c r="G143" s="142">
        <f t="shared" si="38"/>
        <v>37.979999999999997</v>
      </c>
      <c r="H143" s="240">
        <f t="shared" si="39"/>
        <v>20.45</v>
      </c>
      <c r="I143" s="144">
        <f t="shared" si="40"/>
        <v>58.43</v>
      </c>
      <c r="J143" s="143">
        <v>74.62</v>
      </c>
      <c r="K143" s="144">
        <f t="shared" si="41"/>
        <v>29424.9</v>
      </c>
      <c r="L143" s="139"/>
    </row>
    <row r="144" spans="1:12" ht="30" customHeight="1" outlineLevel="1">
      <c r="A144" s="14" t="s">
        <v>696</v>
      </c>
      <c r="B144" s="14" t="s">
        <v>0</v>
      </c>
      <c r="C144" s="14" t="s">
        <v>94</v>
      </c>
      <c r="D144" s="172" t="s">
        <v>227</v>
      </c>
      <c r="E144" s="30" t="s">
        <v>80</v>
      </c>
      <c r="F144" s="48">
        <v>27.9</v>
      </c>
      <c r="G144" s="142">
        <f t="shared" si="38"/>
        <v>72.81</v>
      </c>
      <c r="H144" s="240">
        <f t="shared" si="39"/>
        <v>39.200000000000003</v>
      </c>
      <c r="I144" s="144">
        <f t="shared" si="40"/>
        <v>112.01</v>
      </c>
      <c r="J144" s="143">
        <v>143.04</v>
      </c>
      <c r="K144" s="144">
        <f t="shared" si="41"/>
        <v>3990.82</v>
      </c>
      <c r="L144" s="139"/>
    </row>
    <row r="145" spans="1:12" ht="30" customHeight="1" outlineLevel="1">
      <c r="A145" s="14" t="s">
        <v>913</v>
      </c>
      <c r="B145" s="14" t="s">
        <v>0</v>
      </c>
      <c r="C145" s="14" t="s">
        <v>94</v>
      </c>
      <c r="D145" s="52" t="s">
        <v>228</v>
      </c>
      <c r="E145" s="30" t="s">
        <v>80</v>
      </c>
      <c r="F145" s="48">
        <v>22.68</v>
      </c>
      <c r="G145" s="142">
        <f t="shared" si="38"/>
        <v>72.81</v>
      </c>
      <c r="H145" s="240">
        <f t="shared" si="39"/>
        <v>39.200000000000003</v>
      </c>
      <c r="I145" s="144">
        <f t="shared" si="40"/>
        <v>112.01</v>
      </c>
      <c r="J145" s="143">
        <v>143.04</v>
      </c>
      <c r="K145" s="144">
        <f t="shared" si="41"/>
        <v>3244.15</v>
      </c>
      <c r="L145" s="139"/>
    </row>
    <row r="146" spans="1:12" s="53" customFormat="1" ht="20.100000000000001" customHeight="1" outlineLevel="1">
      <c r="A146" s="14" t="s">
        <v>914</v>
      </c>
      <c r="B146" s="14">
        <v>72190</v>
      </c>
      <c r="C146" s="14" t="s">
        <v>79</v>
      </c>
      <c r="D146" s="52" t="s">
        <v>1038</v>
      </c>
      <c r="E146" s="30" t="s">
        <v>87</v>
      </c>
      <c r="F146" s="48">
        <v>191.3</v>
      </c>
      <c r="G146" s="142">
        <f t="shared" si="38"/>
        <v>8.6300000000000008</v>
      </c>
      <c r="H146" s="240">
        <f t="shared" si="39"/>
        <v>4.6399999999999997</v>
      </c>
      <c r="I146" s="144">
        <f t="shared" si="40"/>
        <v>13.27</v>
      </c>
      <c r="J146" s="143">
        <v>16.95</v>
      </c>
      <c r="K146" s="144">
        <f t="shared" si="41"/>
        <v>3242.54</v>
      </c>
      <c r="L146" s="139"/>
    </row>
    <row r="147" spans="1:12" s="53" customFormat="1" ht="20.100000000000001" customHeight="1" outlineLevel="1">
      <c r="A147" s="14" t="s">
        <v>915</v>
      </c>
      <c r="B147" s="14" t="s">
        <v>356</v>
      </c>
      <c r="C147" s="14" t="s">
        <v>94</v>
      </c>
      <c r="D147" s="52" t="s">
        <v>2</v>
      </c>
      <c r="E147" s="14" t="s">
        <v>87</v>
      </c>
      <c r="F147" s="48">
        <v>90</v>
      </c>
      <c r="G147" s="142">
        <f t="shared" si="38"/>
        <v>45.41</v>
      </c>
      <c r="H147" s="240">
        <f t="shared" si="39"/>
        <v>24.45</v>
      </c>
      <c r="I147" s="144">
        <f t="shared" si="40"/>
        <v>69.86</v>
      </c>
      <c r="J147" s="143">
        <v>89.21</v>
      </c>
      <c r="K147" s="144">
        <f t="shared" si="41"/>
        <v>8028.9</v>
      </c>
      <c r="L147" s="139"/>
    </row>
    <row r="148" spans="1:12" s="53" customFormat="1" ht="20.100000000000001" customHeight="1" outlineLevel="1">
      <c r="A148" s="14" t="s">
        <v>916</v>
      </c>
      <c r="B148" s="14" t="s">
        <v>357</v>
      </c>
      <c r="C148" s="14" t="s">
        <v>94</v>
      </c>
      <c r="D148" s="52" t="s">
        <v>373</v>
      </c>
      <c r="E148" s="14" t="s">
        <v>87</v>
      </c>
      <c r="F148" s="48">
        <v>1.77</v>
      </c>
      <c r="G148" s="142">
        <f t="shared" si="38"/>
        <v>71.75</v>
      </c>
      <c r="H148" s="240">
        <f t="shared" si="39"/>
        <v>38.64</v>
      </c>
      <c r="I148" s="144">
        <f t="shared" si="40"/>
        <v>110.39</v>
      </c>
      <c r="J148" s="143">
        <v>140.97</v>
      </c>
      <c r="K148" s="144">
        <f t="shared" si="41"/>
        <v>249.52</v>
      </c>
      <c r="L148" s="139"/>
    </row>
    <row r="149" spans="1:12" ht="20.100000000000001" customHeight="1" outlineLevel="1">
      <c r="A149" s="29" t="s">
        <v>116</v>
      </c>
      <c r="B149" s="14"/>
      <c r="C149" s="14"/>
      <c r="D149" s="18" t="s">
        <v>154</v>
      </c>
      <c r="E149" s="14"/>
      <c r="F149" s="48"/>
      <c r="G149" s="142"/>
      <c r="H149" s="240"/>
      <c r="I149" s="144"/>
      <c r="J149" s="143"/>
      <c r="K149" s="144"/>
      <c r="L149" s="139"/>
    </row>
    <row r="150" spans="1:12" ht="20.100000000000001" customHeight="1" outlineLevel="1">
      <c r="A150" s="14" t="s">
        <v>697</v>
      </c>
      <c r="B150" s="14">
        <v>94996</v>
      </c>
      <c r="C150" s="14" t="s">
        <v>79</v>
      </c>
      <c r="D150" s="52" t="s">
        <v>374</v>
      </c>
      <c r="E150" s="14" t="s">
        <v>80</v>
      </c>
      <c r="F150" s="48">
        <v>345.98</v>
      </c>
      <c r="G150" s="142">
        <f t="shared" si="38"/>
        <v>34.479999999999997</v>
      </c>
      <c r="H150" s="240">
        <f t="shared" si="39"/>
        <v>18.57</v>
      </c>
      <c r="I150" s="144">
        <f t="shared" si="40"/>
        <v>53.05</v>
      </c>
      <c r="J150" s="143">
        <v>67.739999999999995</v>
      </c>
      <c r="K150" s="144">
        <f t="shared" ref="K150:K157" si="42">J150*F150</f>
        <v>23436.69</v>
      </c>
      <c r="L150" s="139"/>
    </row>
    <row r="151" spans="1:12" ht="30" customHeight="1" outlineLevel="1">
      <c r="A151" s="14" t="s">
        <v>698</v>
      </c>
      <c r="B151" s="173">
        <v>94963</v>
      </c>
      <c r="C151" s="14" t="s">
        <v>79</v>
      </c>
      <c r="D151" s="174" t="s">
        <v>236</v>
      </c>
      <c r="E151" s="14" t="s">
        <v>80</v>
      </c>
      <c r="F151" s="48">
        <v>28.22</v>
      </c>
      <c r="G151" s="142">
        <f t="shared" si="38"/>
        <v>188.38</v>
      </c>
      <c r="H151" s="240">
        <f t="shared" si="39"/>
        <v>101.43</v>
      </c>
      <c r="I151" s="144">
        <f t="shared" si="40"/>
        <v>289.81</v>
      </c>
      <c r="J151" s="143">
        <v>370.09</v>
      </c>
      <c r="K151" s="144">
        <f t="shared" si="42"/>
        <v>10443.94</v>
      </c>
      <c r="L151" s="139"/>
    </row>
    <row r="152" spans="1:12" ht="30" customHeight="1" outlineLevel="1">
      <c r="A152" s="14" t="s">
        <v>699</v>
      </c>
      <c r="B152" s="14">
        <v>92396</v>
      </c>
      <c r="C152" s="14" t="s">
        <v>79</v>
      </c>
      <c r="D152" s="52" t="s">
        <v>376</v>
      </c>
      <c r="E152" s="14" t="s">
        <v>80</v>
      </c>
      <c r="F152" s="48">
        <v>67.22</v>
      </c>
      <c r="G152" s="142">
        <f t="shared" si="38"/>
        <v>37.6</v>
      </c>
      <c r="H152" s="240">
        <f t="shared" si="39"/>
        <v>20.239999999999998</v>
      </c>
      <c r="I152" s="144">
        <f t="shared" si="40"/>
        <v>57.84</v>
      </c>
      <c r="J152" s="143">
        <v>73.86</v>
      </c>
      <c r="K152" s="144">
        <f t="shared" si="42"/>
        <v>4964.87</v>
      </c>
      <c r="L152" s="139"/>
    </row>
    <row r="153" spans="1:12" ht="20.100000000000001" customHeight="1" outlineLevel="1">
      <c r="A153" s="14" t="s">
        <v>700</v>
      </c>
      <c r="B153" s="14" t="s">
        <v>280</v>
      </c>
      <c r="C153" s="14" t="s">
        <v>94</v>
      </c>
      <c r="D153" s="52" t="s">
        <v>229</v>
      </c>
      <c r="E153" s="14" t="s">
        <v>80</v>
      </c>
      <c r="F153" s="48">
        <v>4.8600000000000003</v>
      </c>
      <c r="G153" s="142">
        <f t="shared" si="38"/>
        <v>42.28</v>
      </c>
      <c r="H153" s="240">
        <f t="shared" si="39"/>
        <v>22.77</v>
      </c>
      <c r="I153" s="144">
        <f t="shared" si="40"/>
        <v>65.05</v>
      </c>
      <c r="J153" s="143">
        <v>83.07</v>
      </c>
      <c r="K153" s="144">
        <f t="shared" si="42"/>
        <v>403.72</v>
      </c>
      <c r="L153" s="139"/>
    </row>
    <row r="154" spans="1:12" ht="30" customHeight="1" outlineLevel="1">
      <c r="A154" s="14" t="s">
        <v>701</v>
      </c>
      <c r="B154" s="14" t="s">
        <v>280</v>
      </c>
      <c r="C154" s="14" t="s">
        <v>94</v>
      </c>
      <c r="D154" s="52" t="s">
        <v>230</v>
      </c>
      <c r="E154" s="14" t="s">
        <v>80</v>
      </c>
      <c r="F154" s="48">
        <v>8.64</v>
      </c>
      <c r="G154" s="142">
        <f t="shared" si="38"/>
        <v>42.28</v>
      </c>
      <c r="H154" s="240">
        <f t="shared" si="39"/>
        <v>22.77</v>
      </c>
      <c r="I154" s="144">
        <f t="shared" si="40"/>
        <v>65.05</v>
      </c>
      <c r="J154" s="143">
        <v>83.07</v>
      </c>
      <c r="K154" s="144">
        <f t="shared" si="42"/>
        <v>717.72</v>
      </c>
      <c r="L154" s="139"/>
    </row>
    <row r="155" spans="1:12" ht="30" customHeight="1" outlineLevel="1">
      <c r="A155" s="14" t="s">
        <v>702</v>
      </c>
      <c r="B155" s="14">
        <v>94275</v>
      </c>
      <c r="C155" s="14" t="s">
        <v>79</v>
      </c>
      <c r="D155" s="52" t="s">
        <v>375</v>
      </c>
      <c r="E155" s="14" t="s">
        <v>87</v>
      </c>
      <c r="F155" s="48">
        <v>23.1</v>
      </c>
      <c r="G155" s="142">
        <f t="shared" si="38"/>
        <v>17.47</v>
      </c>
      <c r="H155" s="240">
        <f t="shared" si="39"/>
        <v>9.4</v>
      </c>
      <c r="I155" s="144">
        <f t="shared" si="40"/>
        <v>26.87</v>
      </c>
      <c r="J155" s="143">
        <v>34.31</v>
      </c>
      <c r="K155" s="144">
        <f t="shared" si="42"/>
        <v>792.56</v>
      </c>
      <c r="L155" s="139"/>
    </row>
    <row r="156" spans="1:12" ht="20.100000000000001" customHeight="1" outlineLevel="1">
      <c r="A156" s="14" t="s">
        <v>703</v>
      </c>
      <c r="B156" s="14">
        <v>83667</v>
      </c>
      <c r="C156" s="14" t="s">
        <v>79</v>
      </c>
      <c r="D156" s="52" t="s">
        <v>377</v>
      </c>
      <c r="E156" s="14" t="s">
        <v>77</v>
      </c>
      <c r="F156" s="48">
        <v>7.6</v>
      </c>
      <c r="G156" s="142">
        <f t="shared" si="38"/>
        <v>62.43</v>
      </c>
      <c r="H156" s="240">
        <f t="shared" si="39"/>
        <v>33.61</v>
      </c>
      <c r="I156" s="144">
        <f t="shared" si="40"/>
        <v>96.04</v>
      </c>
      <c r="J156" s="143">
        <v>122.64</v>
      </c>
      <c r="K156" s="144">
        <f t="shared" si="42"/>
        <v>932.06</v>
      </c>
      <c r="L156" s="139"/>
    </row>
    <row r="157" spans="1:12" ht="20.100000000000001" customHeight="1" outlineLevel="1">
      <c r="A157" s="14" t="s">
        <v>704</v>
      </c>
      <c r="B157" s="14">
        <v>98504</v>
      </c>
      <c r="C157" s="14" t="s">
        <v>79</v>
      </c>
      <c r="D157" s="52" t="s">
        <v>225</v>
      </c>
      <c r="E157" s="14" t="s">
        <v>80</v>
      </c>
      <c r="F157" s="48">
        <v>368.56</v>
      </c>
      <c r="G157" s="142">
        <f t="shared" si="38"/>
        <v>8.6</v>
      </c>
      <c r="H157" s="240">
        <f t="shared" si="39"/>
        <v>4.63</v>
      </c>
      <c r="I157" s="144">
        <f t="shared" si="40"/>
        <v>13.23</v>
      </c>
      <c r="J157" s="143">
        <v>16.89</v>
      </c>
      <c r="K157" s="144">
        <f t="shared" si="42"/>
        <v>6224.98</v>
      </c>
      <c r="L157" s="139"/>
    </row>
    <row r="158" spans="1:12" ht="20.100000000000001" customHeight="1" outlineLevel="1">
      <c r="A158" s="58"/>
      <c r="B158" s="59"/>
      <c r="C158" s="59"/>
      <c r="D158" s="59"/>
      <c r="E158" s="59"/>
      <c r="F158" s="69"/>
      <c r="G158" s="69"/>
      <c r="H158" s="69"/>
      <c r="I158" s="261" t="s">
        <v>182</v>
      </c>
      <c r="J158" s="251"/>
      <c r="K158" s="68">
        <f>SUM(K138:K157)</f>
        <v>185767.49</v>
      </c>
      <c r="L158" s="139"/>
    </row>
    <row r="159" spans="1:12" ht="20.100000000000001" customHeight="1">
      <c r="A159" s="54"/>
      <c r="B159" s="54"/>
      <c r="C159" s="54"/>
      <c r="D159" s="23"/>
      <c r="E159" s="54"/>
      <c r="F159" s="40"/>
      <c r="G159" s="40"/>
      <c r="H159" s="40"/>
      <c r="I159" s="267"/>
      <c r="J159" s="7"/>
      <c r="K159" s="7"/>
      <c r="L159" s="139"/>
    </row>
    <row r="160" spans="1:12" ht="20.100000000000001" customHeight="1">
      <c r="A160" s="36">
        <v>11</v>
      </c>
      <c r="B160" s="36"/>
      <c r="C160" s="36"/>
      <c r="D160" s="20" t="s">
        <v>4</v>
      </c>
      <c r="E160" s="20"/>
      <c r="F160" s="63"/>
      <c r="G160" s="63"/>
      <c r="H160" s="241"/>
      <c r="I160" s="63"/>
      <c r="J160" s="250"/>
      <c r="K160" s="67"/>
      <c r="L160" s="139"/>
    </row>
    <row r="161" spans="1:12" ht="20.100000000000001" customHeight="1" outlineLevel="1">
      <c r="A161" s="14" t="s">
        <v>1</v>
      </c>
      <c r="B161" s="14">
        <v>96132</v>
      </c>
      <c r="C161" s="14" t="s">
        <v>79</v>
      </c>
      <c r="D161" s="52" t="s">
        <v>582</v>
      </c>
      <c r="E161" s="14" t="s">
        <v>80</v>
      </c>
      <c r="F161" s="48">
        <v>2028.45</v>
      </c>
      <c r="G161" s="142">
        <f t="shared" ref="G161" si="43">(I161*65%)</f>
        <v>8.0500000000000007</v>
      </c>
      <c r="H161" s="240">
        <f t="shared" ref="H161:H166" si="44">(I161*35%)</f>
        <v>4.34</v>
      </c>
      <c r="I161" s="144">
        <f t="shared" ref="I161:I166" si="45">J161/1.277</f>
        <v>12.39</v>
      </c>
      <c r="J161" s="143">
        <v>15.82</v>
      </c>
      <c r="K161" s="144">
        <f t="shared" ref="K161:K166" si="46">J161*F161</f>
        <v>32090.080000000002</v>
      </c>
      <c r="L161" s="139"/>
    </row>
    <row r="162" spans="1:12" ht="20.100000000000001" customHeight="1" outlineLevel="1">
      <c r="A162" s="14" t="s">
        <v>400</v>
      </c>
      <c r="B162" s="14">
        <v>88489</v>
      </c>
      <c r="C162" s="14" t="s">
        <v>79</v>
      </c>
      <c r="D162" s="52" t="s">
        <v>277</v>
      </c>
      <c r="E162" s="14" t="s">
        <v>80</v>
      </c>
      <c r="F162" s="48">
        <v>2715.32</v>
      </c>
      <c r="G162" s="142">
        <f t="shared" ref="G162:G166" si="47">(I162*65%)</f>
        <v>6.3</v>
      </c>
      <c r="H162" s="240">
        <f t="shared" si="44"/>
        <v>3.39</v>
      </c>
      <c r="I162" s="144">
        <f t="shared" si="45"/>
        <v>9.69</v>
      </c>
      <c r="J162" s="143">
        <v>12.37</v>
      </c>
      <c r="K162" s="144">
        <f t="shared" si="46"/>
        <v>33588.51</v>
      </c>
      <c r="L162" s="139"/>
    </row>
    <row r="163" spans="1:12" ht="20.100000000000001" customHeight="1" outlineLevel="1">
      <c r="A163" s="14" t="s">
        <v>31</v>
      </c>
      <c r="B163" s="14">
        <v>88486</v>
      </c>
      <c r="C163" s="14" t="s">
        <v>79</v>
      </c>
      <c r="D163" s="52" t="s">
        <v>322</v>
      </c>
      <c r="E163" s="14" t="s">
        <v>80</v>
      </c>
      <c r="F163" s="48">
        <v>498.03</v>
      </c>
      <c r="G163" s="142">
        <f t="shared" si="47"/>
        <v>5.55</v>
      </c>
      <c r="H163" s="240">
        <f t="shared" si="44"/>
        <v>2.99</v>
      </c>
      <c r="I163" s="144">
        <f t="shared" si="45"/>
        <v>8.5399999999999991</v>
      </c>
      <c r="J163" s="143">
        <v>10.91</v>
      </c>
      <c r="K163" s="144">
        <f t="shared" si="46"/>
        <v>5433.51</v>
      </c>
      <c r="L163" s="139"/>
    </row>
    <row r="164" spans="1:12" ht="20.100000000000001" customHeight="1" outlineLevel="1">
      <c r="A164" s="14" t="s">
        <v>3</v>
      </c>
      <c r="B164" s="14" t="s">
        <v>169</v>
      </c>
      <c r="C164" s="14" t="s">
        <v>79</v>
      </c>
      <c r="D164" s="52" t="s">
        <v>7</v>
      </c>
      <c r="E164" s="14" t="s">
        <v>80</v>
      </c>
      <c r="F164" s="48">
        <v>107.1</v>
      </c>
      <c r="G164" s="142">
        <f t="shared" si="47"/>
        <v>12.81</v>
      </c>
      <c r="H164" s="240">
        <f t="shared" si="44"/>
        <v>6.9</v>
      </c>
      <c r="I164" s="144">
        <f t="shared" si="45"/>
        <v>19.7</v>
      </c>
      <c r="J164" s="143">
        <v>25.16</v>
      </c>
      <c r="K164" s="144">
        <f t="shared" si="46"/>
        <v>2694.64</v>
      </c>
      <c r="L164" s="139"/>
    </row>
    <row r="165" spans="1:12" ht="20.100000000000001" customHeight="1" outlineLevel="1">
      <c r="A165" s="14" t="s">
        <v>185</v>
      </c>
      <c r="B165" s="14" t="s">
        <v>231</v>
      </c>
      <c r="C165" s="14" t="s">
        <v>79</v>
      </c>
      <c r="D165" s="52" t="s">
        <v>232</v>
      </c>
      <c r="E165" s="14" t="s">
        <v>80</v>
      </c>
      <c r="F165" s="48">
        <v>19.13</v>
      </c>
      <c r="G165" s="142">
        <f t="shared" si="47"/>
        <v>13.03</v>
      </c>
      <c r="H165" s="240">
        <f t="shared" si="44"/>
        <v>7.01</v>
      </c>
      <c r="I165" s="144">
        <f t="shared" si="45"/>
        <v>20.04</v>
      </c>
      <c r="J165" s="143">
        <v>25.59</v>
      </c>
      <c r="K165" s="144">
        <f t="shared" si="46"/>
        <v>489.54</v>
      </c>
      <c r="L165" s="139"/>
    </row>
    <row r="166" spans="1:12" ht="20.100000000000001" customHeight="1" outlineLevel="1">
      <c r="A166" s="14" t="s">
        <v>186</v>
      </c>
      <c r="B166" s="14">
        <v>79460</v>
      </c>
      <c r="C166" s="14" t="s">
        <v>79</v>
      </c>
      <c r="D166" s="52" t="s">
        <v>516</v>
      </c>
      <c r="E166" s="14" t="s">
        <v>80</v>
      </c>
      <c r="F166" s="48">
        <v>172.17</v>
      </c>
      <c r="G166" s="142">
        <f t="shared" si="47"/>
        <v>25.43</v>
      </c>
      <c r="H166" s="240">
        <f t="shared" si="44"/>
        <v>13.7</v>
      </c>
      <c r="I166" s="144">
        <f t="shared" si="45"/>
        <v>39.130000000000003</v>
      </c>
      <c r="J166" s="143">
        <v>49.97</v>
      </c>
      <c r="K166" s="144">
        <f t="shared" si="46"/>
        <v>8603.33</v>
      </c>
      <c r="L166" s="139"/>
    </row>
    <row r="167" spans="1:12" ht="20.100000000000001" customHeight="1" outlineLevel="1">
      <c r="A167" s="58"/>
      <c r="B167" s="59"/>
      <c r="C167" s="59"/>
      <c r="D167" s="59"/>
      <c r="E167" s="59"/>
      <c r="F167" s="69"/>
      <c r="G167" s="69"/>
      <c r="H167" s="69"/>
      <c r="I167" s="261" t="s">
        <v>182</v>
      </c>
      <c r="J167" s="251"/>
      <c r="K167" s="68">
        <f>SUM(K161:K166)</f>
        <v>82899.61</v>
      </c>
      <c r="L167" s="139"/>
    </row>
    <row r="168" spans="1:12" s="53" customFormat="1" ht="20.100000000000001" customHeight="1">
      <c r="A168" s="54"/>
      <c r="B168" s="54"/>
      <c r="C168" s="54"/>
      <c r="D168" s="23"/>
      <c r="E168" s="54"/>
      <c r="F168" s="40"/>
      <c r="G168" s="40"/>
      <c r="H168" s="40"/>
      <c r="I168" s="267"/>
      <c r="J168" s="7"/>
      <c r="K168" s="7"/>
      <c r="L168" s="139"/>
    </row>
    <row r="169" spans="1:12" ht="20.100000000000001" customHeight="1">
      <c r="A169" s="36">
        <v>12</v>
      </c>
      <c r="B169" s="36"/>
      <c r="C169" s="36"/>
      <c r="D169" s="20" t="s">
        <v>44</v>
      </c>
      <c r="E169" s="20"/>
      <c r="F169" s="63"/>
      <c r="G169" s="63"/>
      <c r="H169" s="241"/>
      <c r="I169" s="63"/>
      <c r="J169" s="250"/>
      <c r="K169" s="67"/>
      <c r="L169" s="139"/>
    </row>
    <row r="170" spans="1:12" s="53" customFormat="1" ht="20.100000000000001" customHeight="1" outlineLevel="1">
      <c r="A170" s="37" t="s">
        <v>5</v>
      </c>
      <c r="B170" s="37"/>
      <c r="C170" s="56"/>
      <c r="D170" s="28" t="s">
        <v>15</v>
      </c>
      <c r="E170" s="26"/>
      <c r="F170" s="48"/>
      <c r="G170" s="48"/>
      <c r="H170" s="242"/>
      <c r="I170" s="75"/>
      <c r="J170" s="253"/>
      <c r="K170" s="66"/>
      <c r="L170" s="139"/>
    </row>
    <row r="171" spans="1:12" s="53" customFormat="1" ht="20.100000000000001" customHeight="1" outlineLevel="1">
      <c r="A171" s="25" t="s">
        <v>705</v>
      </c>
      <c r="B171" s="25">
        <v>89401</v>
      </c>
      <c r="C171" s="25" t="s">
        <v>79</v>
      </c>
      <c r="D171" s="57" t="s">
        <v>437</v>
      </c>
      <c r="E171" s="56" t="s">
        <v>87</v>
      </c>
      <c r="F171" s="48">
        <v>36.78</v>
      </c>
      <c r="G171" s="142">
        <f t="shared" ref="G171" si="48">(I171*65%)</f>
        <v>3.32</v>
      </c>
      <c r="H171" s="240">
        <f t="shared" ref="H171:H234" si="49">(I171*35%)</f>
        <v>1.79</v>
      </c>
      <c r="I171" s="144">
        <f t="shared" ref="I171:I234" si="50">J171/1.277</f>
        <v>5.1100000000000003</v>
      </c>
      <c r="J171" s="143">
        <v>6.53</v>
      </c>
      <c r="K171" s="144">
        <f t="shared" ref="K171:K202" si="51">J171*F171</f>
        <v>240.17</v>
      </c>
      <c r="L171" s="139"/>
    </row>
    <row r="172" spans="1:12" s="53" customFormat="1" ht="20.100000000000001" customHeight="1" outlineLevel="1">
      <c r="A172" s="25" t="s">
        <v>706</v>
      </c>
      <c r="B172" s="25">
        <v>89446</v>
      </c>
      <c r="C172" s="25" t="s">
        <v>79</v>
      </c>
      <c r="D172" s="57" t="s">
        <v>438</v>
      </c>
      <c r="E172" s="56" t="s">
        <v>87</v>
      </c>
      <c r="F172" s="48">
        <v>275.11</v>
      </c>
      <c r="G172" s="142">
        <f t="shared" ref="G172:G235" si="52">(I172*65%)</f>
        <v>2.2000000000000002</v>
      </c>
      <c r="H172" s="240">
        <f t="shared" si="49"/>
        <v>1.19</v>
      </c>
      <c r="I172" s="144">
        <f t="shared" si="50"/>
        <v>3.39</v>
      </c>
      <c r="J172" s="143">
        <v>4.33</v>
      </c>
      <c r="K172" s="144">
        <f t="shared" si="51"/>
        <v>1191.23</v>
      </c>
      <c r="L172" s="139"/>
    </row>
    <row r="173" spans="1:12" s="53" customFormat="1" ht="20.100000000000001" customHeight="1" outlineLevel="1">
      <c r="A173" s="25" t="s">
        <v>917</v>
      </c>
      <c r="B173" s="25">
        <v>89447</v>
      </c>
      <c r="C173" s="25" t="s">
        <v>79</v>
      </c>
      <c r="D173" s="57" t="s">
        <v>439</v>
      </c>
      <c r="E173" s="56" t="s">
        <v>87</v>
      </c>
      <c r="F173" s="48">
        <v>16.43</v>
      </c>
      <c r="G173" s="142">
        <f t="shared" si="52"/>
        <v>4.4400000000000004</v>
      </c>
      <c r="H173" s="240">
        <f t="shared" si="49"/>
        <v>2.39</v>
      </c>
      <c r="I173" s="144">
        <f t="shared" si="50"/>
        <v>6.83</v>
      </c>
      <c r="J173" s="143">
        <v>8.7200000000000006</v>
      </c>
      <c r="K173" s="144">
        <f t="shared" si="51"/>
        <v>143.27000000000001</v>
      </c>
      <c r="L173" s="139"/>
    </row>
    <row r="174" spans="1:12" s="53" customFormat="1" ht="20.100000000000001" customHeight="1" outlineLevel="1">
      <c r="A174" s="25" t="s">
        <v>918</v>
      </c>
      <c r="B174" s="25">
        <v>89449</v>
      </c>
      <c r="C174" s="25" t="s">
        <v>79</v>
      </c>
      <c r="D174" s="57" t="s">
        <v>494</v>
      </c>
      <c r="E174" s="56" t="s">
        <v>87</v>
      </c>
      <c r="F174" s="48">
        <v>115.77</v>
      </c>
      <c r="G174" s="142">
        <f t="shared" si="52"/>
        <v>7.88</v>
      </c>
      <c r="H174" s="240">
        <f t="shared" si="49"/>
        <v>4.25</v>
      </c>
      <c r="I174" s="144">
        <f t="shared" si="50"/>
        <v>12.13</v>
      </c>
      <c r="J174" s="143">
        <v>15.49</v>
      </c>
      <c r="K174" s="144">
        <f t="shared" si="51"/>
        <v>1793.28</v>
      </c>
      <c r="L174" s="139"/>
    </row>
    <row r="175" spans="1:12" s="53" customFormat="1" ht="20.100000000000001" customHeight="1" outlineLevel="1">
      <c r="A175" s="25" t="s">
        <v>919</v>
      </c>
      <c r="B175" s="25">
        <v>89450</v>
      </c>
      <c r="C175" s="56" t="s">
        <v>79</v>
      </c>
      <c r="D175" s="57" t="s">
        <v>495</v>
      </c>
      <c r="E175" s="56" t="s">
        <v>87</v>
      </c>
      <c r="F175" s="48">
        <v>42.95</v>
      </c>
      <c r="G175" s="142">
        <f t="shared" si="52"/>
        <v>12.07</v>
      </c>
      <c r="H175" s="240">
        <f t="shared" si="49"/>
        <v>6.5</v>
      </c>
      <c r="I175" s="144">
        <f t="shared" si="50"/>
        <v>18.57</v>
      </c>
      <c r="J175" s="143">
        <v>23.71</v>
      </c>
      <c r="K175" s="144">
        <f t="shared" si="51"/>
        <v>1018.34</v>
      </c>
      <c r="L175" s="139"/>
    </row>
    <row r="176" spans="1:12" s="53" customFormat="1" ht="20.100000000000001" customHeight="1" outlineLevel="1">
      <c r="A176" s="25" t="s">
        <v>920</v>
      </c>
      <c r="B176" s="25">
        <v>89451</v>
      </c>
      <c r="C176" s="56" t="s">
        <v>79</v>
      </c>
      <c r="D176" s="57" t="s">
        <v>496</v>
      </c>
      <c r="E176" s="56" t="s">
        <v>87</v>
      </c>
      <c r="F176" s="48">
        <v>50.33</v>
      </c>
      <c r="G176" s="142">
        <f t="shared" si="52"/>
        <v>16.829999999999998</v>
      </c>
      <c r="H176" s="240">
        <f t="shared" si="49"/>
        <v>9.06</v>
      </c>
      <c r="I176" s="144">
        <f t="shared" si="50"/>
        <v>25.89</v>
      </c>
      <c r="J176" s="143">
        <v>33.06</v>
      </c>
      <c r="K176" s="144">
        <f t="shared" si="51"/>
        <v>1663.91</v>
      </c>
      <c r="L176" s="139"/>
    </row>
    <row r="177" spans="1:12" s="53" customFormat="1" ht="20.100000000000001" customHeight="1" outlineLevel="1">
      <c r="A177" s="25" t="s">
        <v>921</v>
      </c>
      <c r="B177" s="25">
        <v>89452</v>
      </c>
      <c r="C177" s="56" t="s">
        <v>79</v>
      </c>
      <c r="D177" s="57" t="s">
        <v>497</v>
      </c>
      <c r="E177" s="56" t="s">
        <v>87</v>
      </c>
      <c r="F177" s="48">
        <v>94.74</v>
      </c>
      <c r="G177" s="142">
        <f t="shared" si="52"/>
        <v>21.09</v>
      </c>
      <c r="H177" s="240">
        <f t="shared" si="49"/>
        <v>11.36</v>
      </c>
      <c r="I177" s="144">
        <f t="shared" si="50"/>
        <v>32.450000000000003</v>
      </c>
      <c r="J177" s="143">
        <v>41.44</v>
      </c>
      <c r="K177" s="144">
        <f t="shared" si="51"/>
        <v>3926.03</v>
      </c>
      <c r="L177" s="139"/>
    </row>
    <row r="178" spans="1:12" s="53" customFormat="1" ht="20.100000000000001" customHeight="1" outlineLevel="1">
      <c r="A178" s="25" t="s">
        <v>922</v>
      </c>
      <c r="B178" s="25">
        <v>89714</v>
      </c>
      <c r="C178" s="56" t="s">
        <v>79</v>
      </c>
      <c r="D178" s="57" t="s">
        <v>498</v>
      </c>
      <c r="E178" s="56" t="s">
        <v>87</v>
      </c>
      <c r="F178" s="48">
        <v>46.4</v>
      </c>
      <c r="G178" s="142">
        <f t="shared" si="52"/>
        <v>22.76</v>
      </c>
      <c r="H178" s="240">
        <f t="shared" si="49"/>
        <v>12.26</v>
      </c>
      <c r="I178" s="144">
        <f t="shared" si="50"/>
        <v>35.020000000000003</v>
      </c>
      <c r="J178" s="143">
        <v>44.72</v>
      </c>
      <c r="K178" s="144">
        <f t="shared" si="51"/>
        <v>2075.0100000000002</v>
      </c>
      <c r="L178" s="139"/>
    </row>
    <row r="179" spans="1:12" s="53" customFormat="1" ht="30" customHeight="1" outlineLevel="1">
      <c r="A179" s="25" t="s">
        <v>923</v>
      </c>
      <c r="B179" s="25">
        <v>94715</v>
      </c>
      <c r="C179" s="56" t="s">
        <v>79</v>
      </c>
      <c r="D179" s="57" t="s">
        <v>846</v>
      </c>
      <c r="E179" s="56" t="s">
        <v>76</v>
      </c>
      <c r="F179" s="48">
        <v>4</v>
      </c>
      <c r="G179" s="142">
        <f t="shared" si="52"/>
        <v>141.91999999999999</v>
      </c>
      <c r="H179" s="240">
        <f t="shared" si="49"/>
        <v>76.42</v>
      </c>
      <c r="I179" s="144">
        <f t="shared" si="50"/>
        <v>218.34</v>
      </c>
      <c r="J179" s="143">
        <v>278.82</v>
      </c>
      <c r="K179" s="144">
        <f t="shared" si="51"/>
        <v>1115.28</v>
      </c>
      <c r="L179" s="139"/>
    </row>
    <row r="180" spans="1:12" s="53" customFormat="1" ht="30" customHeight="1" outlineLevel="1">
      <c r="A180" s="25" t="s">
        <v>924</v>
      </c>
      <c r="B180" s="25">
        <v>94714</v>
      </c>
      <c r="C180" s="56" t="s">
        <v>79</v>
      </c>
      <c r="D180" s="57" t="s">
        <v>484</v>
      </c>
      <c r="E180" s="56" t="s">
        <v>76</v>
      </c>
      <c r="F180" s="48">
        <v>4</v>
      </c>
      <c r="G180" s="142">
        <f t="shared" si="52"/>
        <v>101.91</v>
      </c>
      <c r="H180" s="240">
        <f t="shared" si="49"/>
        <v>54.87</v>
      </c>
      <c r="I180" s="144">
        <f t="shared" si="50"/>
        <v>156.78</v>
      </c>
      <c r="J180" s="143">
        <v>200.21</v>
      </c>
      <c r="K180" s="144">
        <f t="shared" si="51"/>
        <v>800.84</v>
      </c>
      <c r="L180" s="139"/>
    </row>
    <row r="181" spans="1:12" s="53" customFormat="1" ht="30" customHeight="1" outlineLevel="1">
      <c r="A181" s="25" t="s">
        <v>925</v>
      </c>
      <c r="B181" s="25">
        <v>94709</v>
      </c>
      <c r="C181" s="56" t="s">
        <v>79</v>
      </c>
      <c r="D181" s="57" t="s">
        <v>485</v>
      </c>
      <c r="E181" s="56" t="s">
        <v>76</v>
      </c>
      <c r="F181" s="48">
        <v>1</v>
      </c>
      <c r="G181" s="142">
        <f t="shared" si="52"/>
        <v>12.22</v>
      </c>
      <c r="H181" s="240">
        <f t="shared" si="49"/>
        <v>6.58</v>
      </c>
      <c r="I181" s="144">
        <f t="shared" si="50"/>
        <v>18.8</v>
      </c>
      <c r="J181" s="143">
        <v>24.01</v>
      </c>
      <c r="K181" s="144">
        <f t="shared" si="51"/>
        <v>24.01</v>
      </c>
      <c r="L181" s="139"/>
    </row>
    <row r="182" spans="1:12" s="53" customFormat="1" ht="30" customHeight="1" outlineLevel="1">
      <c r="A182" s="25" t="s">
        <v>926</v>
      </c>
      <c r="B182" s="25">
        <v>89616</v>
      </c>
      <c r="C182" s="56" t="s">
        <v>79</v>
      </c>
      <c r="D182" s="57" t="s">
        <v>487</v>
      </c>
      <c r="E182" s="56" t="s">
        <v>76</v>
      </c>
      <c r="F182" s="48">
        <v>4</v>
      </c>
      <c r="G182" s="142">
        <f t="shared" si="52"/>
        <v>16.48</v>
      </c>
      <c r="H182" s="240">
        <f t="shared" si="49"/>
        <v>8.8800000000000008</v>
      </c>
      <c r="I182" s="144">
        <f t="shared" si="50"/>
        <v>25.36</v>
      </c>
      <c r="J182" s="143">
        <v>32.380000000000003</v>
      </c>
      <c r="K182" s="144">
        <f t="shared" si="51"/>
        <v>129.52000000000001</v>
      </c>
      <c r="L182" s="139"/>
    </row>
    <row r="183" spans="1:12" s="53" customFormat="1" ht="30" customHeight="1" outlineLevel="1">
      <c r="A183" s="25" t="s">
        <v>927</v>
      </c>
      <c r="B183" s="25">
        <v>89422</v>
      </c>
      <c r="C183" s="56" t="s">
        <v>79</v>
      </c>
      <c r="D183" s="57" t="s">
        <v>486</v>
      </c>
      <c r="E183" s="56" t="s">
        <v>76</v>
      </c>
      <c r="F183" s="48">
        <v>3</v>
      </c>
      <c r="G183" s="142">
        <f t="shared" si="52"/>
        <v>1.58</v>
      </c>
      <c r="H183" s="240">
        <f t="shared" si="49"/>
        <v>0.85</v>
      </c>
      <c r="I183" s="144">
        <f t="shared" si="50"/>
        <v>2.4300000000000002</v>
      </c>
      <c r="J183" s="143">
        <v>3.1</v>
      </c>
      <c r="K183" s="144">
        <f t="shared" si="51"/>
        <v>9.3000000000000007</v>
      </c>
      <c r="L183" s="139"/>
    </row>
    <row r="184" spans="1:12" s="53" customFormat="1" ht="30" customHeight="1" outlineLevel="1">
      <c r="A184" s="25" t="s">
        <v>928</v>
      </c>
      <c r="B184" s="25">
        <v>89538</v>
      </c>
      <c r="C184" s="56" t="s">
        <v>79</v>
      </c>
      <c r="D184" s="57" t="s">
        <v>488</v>
      </c>
      <c r="E184" s="56" t="s">
        <v>76</v>
      </c>
      <c r="F184" s="48">
        <v>81</v>
      </c>
      <c r="G184" s="142">
        <f t="shared" si="52"/>
        <v>1.58</v>
      </c>
      <c r="H184" s="240">
        <f t="shared" si="49"/>
        <v>0.85</v>
      </c>
      <c r="I184" s="144">
        <f t="shared" si="50"/>
        <v>2.4300000000000002</v>
      </c>
      <c r="J184" s="143">
        <v>3.1</v>
      </c>
      <c r="K184" s="144">
        <f t="shared" si="51"/>
        <v>251.1</v>
      </c>
      <c r="L184" s="139"/>
    </row>
    <row r="185" spans="1:12" s="53" customFormat="1" ht="30" customHeight="1" outlineLevel="1">
      <c r="A185" s="25" t="s">
        <v>929</v>
      </c>
      <c r="B185" s="25">
        <v>89553</v>
      </c>
      <c r="C185" s="56" t="s">
        <v>79</v>
      </c>
      <c r="D185" s="57" t="s">
        <v>489</v>
      </c>
      <c r="E185" s="56" t="s">
        <v>76</v>
      </c>
      <c r="F185" s="48">
        <v>2</v>
      </c>
      <c r="G185" s="142">
        <f t="shared" si="52"/>
        <v>2.27</v>
      </c>
      <c r="H185" s="240">
        <f t="shared" si="49"/>
        <v>1.22</v>
      </c>
      <c r="I185" s="144">
        <f t="shared" si="50"/>
        <v>3.49</v>
      </c>
      <c r="J185" s="143">
        <v>4.46</v>
      </c>
      <c r="K185" s="144">
        <f t="shared" si="51"/>
        <v>8.92</v>
      </c>
      <c r="L185" s="139"/>
    </row>
    <row r="186" spans="1:12" s="53" customFormat="1" ht="30" customHeight="1" outlineLevel="1">
      <c r="A186" s="25" t="s">
        <v>930</v>
      </c>
      <c r="B186" s="25">
        <v>89596</v>
      </c>
      <c r="C186" s="56" t="s">
        <v>79</v>
      </c>
      <c r="D186" s="57" t="s">
        <v>490</v>
      </c>
      <c r="E186" s="56" t="s">
        <v>76</v>
      </c>
      <c r="F186" s="48">
        <v>36</v>
      </c>
      <c r="G186" s="142">
        <f t="shared" si="52"/>
        <v>4.21</v>
      </c>
      <c r="H186" s="240">
        <f t="shared" si="49"/>
        <v>2.2599999999999998</v>
      </c>
      <c r="I186" s="144">
        <f t="shared" si="50"/>
        <v>6.47</v>
      </c>
      <c r="J186" s="143">
        <v>8.26</v>
      </c>
      <c r="K186" s="144">
        <f t="shared" si="51"/>
        <v>297.36</v>
      </c>
      <c r="L186" s="139"/>
    </row>
    <row r="187" spans="1:12" s="53" customFormat="1" ht="30" customHeight="1" outlineLevel="1">
      <c r="A187" s="25" t="s">
        <v>931</v>
      </c>
      <c r="B187" s="25">
        <v>89610</v>
      </c>
      <c r="C187" s="56" t="s">
        <v>79</v>
      </c>
      <c r="D187" s="57" t="s">
        <v>491</v>
      </c>
      <c r="E187" s="56" t="s">
        <v>76</v>
      </c>
      <c r="F187" s="48">
        <v>16</v>
      </c>
      <c r="G187" s="142">
        <f t="shared" si="52"/>
        <v>7.48</v>
      </c>
      <c r="H187" s="240">
        <f t="shared" si="49"/>
        <v>4.03</v>
      </c>
      <c r="I187" s="144">
        <f t="shared" si="50"/>
        <v>11.51</v>
      </c>
      <c r="J187" s="143">
        <v>14.7</v>
      </c>
      <c r="K187" s="144">
        <f t="shared" si="51"/>
        <v>235.2</v>
      </c>
      <c r="L187" s="139"/>
    </row>
    <row r="188" spans="1:12" s="53" customFormat="1" ht="30" customHeight="1" outlineLevel="1">
      <c r="A188" s="25" t="s">
        <v>932</v>
      </c>
      <c r="B188" s="25">
        <v>89613</v>
      </c>
      <c r="C188" s="56" t="s">
        <v>79</v>
      </c>
      <c r="D188" s="57" t="s">
        <v>492</v>
      </c>
      <c r="E188" s="56" t="s">
        <v>76</v>
      </c>
      <c r="F188" s="48">
        <v>4</v>
      </c>
      <c r="G188" s="142">
        <f t="shared" si="52"/>
        <v>10.76</v>
      </c>
      <c r="H188" s="240">
        <f t="shared" si="49"/>
        <v>5.8</v>
      </c>
      <c r="I188" s="144">
        <f t="shared" si="50"/>
        <v>16.559999999999999</v>
      </c>
      <c r="J188" s="143">
        <v>21.15</v>
      </c>
      <c r="K188" s="144">
        <f t="shared" si="51"/>
        <v>84.6</v>
      </c>
      <c r="L188" s="139"/>
    </row>
    <row r="189" spans="1:12" s="53" customFormat="1" ht="30" customHeight="1" outlineLevel="1">
      <c r="A189" s="25" t="s">
        <v>933</v>
      </c>
      <c r="B189" s="25">
        <v>89616</v>
      </c>
      <c r="C189" s="56" t="s">
        <v>79</v>
      </c>
      <c r="D189" s="57" t="s">
        <v>493</v>
      </c>
      <c r="E189" s="56" t="s">
        <v>76</v>
      </c>
      <c r="F189" s="48">
        <v>4</v>
      </c>
      <c r="G189" s="142">
        <f t="shared" si="52"/>
        <v>16.48</v>
      </c>
      <c r="H189" s="240">
        <f t="shared" si="49"/>
        <v>8.8800000000000008</v>
      </c>
      <c r="I189" s="144">
        <f t="shared" si="50"/>
        <v>25.36</v>
      </c>
      <c r="J189" s="143">
        <v>32.380000000000003</v>
      </c>
      <c r="K189" s="144">
        <f t="shared" si="51"/>
        <v>129.52000000000001</v>
      </c>
      <c r="L189" s="139"/>
    </row>
    <row r="190" spans="1:12" s="53" customFormat="1" ht="20.100000000000001" customHeight="1" outlineLevel="1">
      <c r="A190" s="25" t="s">
        <v>934</v>
      </c>
      <c r="B190" s="25">
        <v>89380</v>
      </c>
      <c r="C190" s="56" t="s">
        <v>79</v>
      </c>
      <c r="D190" s="57" t="s">
        <v>442</v>
      </c>
      <c r="E190" s="56" t="s">
        <v>76</v>
      </c>
      <c r="F190" s="48">
        <v>1</v>
      </c>
      <c r="G190" s="142">
        <f t="shared" si="52"/>
        <v>2.6</v>
      </c>
      <c r="H190" s="240">
        <f t="shared" si="49"/>
        <v>1.4</v>
      </c>
      <c r="I190" s="144">
        <f t="shared" si="50"/>
        <v>4</v>
      </c>
      <c r="J190" s="143">
        <v>5.1100000000000003</v>
      </c>
      <c r="K190" s="144">
        <f t="shared" si="51"/>
        <v>5.1100000000000003</v>
      </c>
      <c r="L190" s="139"/>
    </row>
    <row r="191" spans="1:12" s="53" customFormat="1" ht="20.100000000000001" customHeight="1" outlineLevel="1">
      <c r="A191" s="25" t="s">
        <v>935</v>
      </c>
      <c r="B191" s="25">
        <v>89605</v>
      </c>
      <c r="C191" s="56" t="s">
        <v>79</v>
      </c>
      <c r="D191" s="57" t="s">
        <v>443</v>
      </c>
      <c r="E191" s="56" t="s">
        <v>76</v>
      </c>
      <c r="F191" s="48">
        <v>24</v>
      </c>
      <c r="G191" s="142">
        <f t="shared" si="52"/>
        <v>8.1300000000000008</v>
      </c>
      <c r="H191" s="240">
        <f t="shared" si="49"/>
        <v>4.38</v>
      </c>
      <c r="I191" s="144">
        <f t="shared" si="50"/>
        <v>12.51</v>
      </c>
      <c r="J191" s="143">
        <v>15.98</v>
      </c>
      <c r="K191" s="144">
        <f t="shared" si="51"/>
        <v>383.52</v>
      </c>
      <c r="L191" s="139"/>
    </row>
    <row r="192" spans="1:12" s="53" customFormat="1" ht="20.100000000000001" customHeight="1" outlineLevel="1">
      <c r="A192" s="25" t="s">
        <v>936</v>
      </c>
      <c r="B192" s="25" t="s">
        <v>724</v>
      </c>
      <c r="C192" s="56" t="s">
        <v>94</v>
      </c>
      <c r="D192" s="57" t="s">
        <v>444</v>
      </c>
      <c r="E192" s="56" t="s">
        <v>76</v>
      </c>
      <c r="F192" s="48">
        <v>3</v>
      </c>
      <c r="G192" s="142">
        <f t="shared" si="52"/>
        <v>19.010000000000002</v>
      </c>
      <c r="H192" s="240">
        <f t="shared" si="49"/>
        <v>10.24</v>
      </c>
      <c r="I192" s="144">
        <f t="shared" si="50"/>
        <v>29.25</v>
      </c>
      <c r="J192" s="143">
        <v>37.35</v>
      </c>
      <c r="K192" s="144">
        <f t="shared" si="51"/>
        <v>112.05</v>
      </c>
      <c r="L192" s="139"/>
    </row>
    <row r="193" spans="1:12" s="53" customFormat="1" ht="20.100000000000001" customHeight="1" outlineLevel="1">
      <c r="A193" s="25" t="s">
        <v>937</v>
      </c>
      <c r="B193" s="25" t="s">
        <v>726</v>
      </c>
      <c r="C193" s="56" t="s">
        <v>94</v>
      </c>
      <c r="D193" s="57" t="s">
        <v>445</v>
      </c>
      <c r="E193" s="56" t="s">
        <v>76</v>
      </c>
      <c r="F193" s="48">
        <v>7</v>
      </c>
      <c r="G193" s="142">
        <f t="shared" si="52"/>
        <v>20.94</v>
      </c>
      <c r="H193" s="240">
        <f t="shared" si="49"/>
        <v>11.28</v>
      </c>
      <c r="I193" s="144">
        <f t="shared" si="50"/>
        <v>32.22</v>
      </c>
      <c r="J193" s="143">
        <v>41.14</v>
      </c>
      <c r="K193" s="144">
        <f t="shared" si="51"/>
        <v>287.98</v>
      </c>
      <c r="L193" s="139"/>
    </row>
    <row r="194" spans="1:12" s="53" customFormat="1" ht="19.5" customHeight="1" outlineLevel="1">
      <c r="A194" s="25" t="s">
        <v>938</v>
      </c>
      <c r="B194" s="175" t="s">
        <v>727</v>
      </c>
      <c r="C194" s="56" t="s">
        <v>94</v>
      </c>
      <c r="D194" s="57" t="s">
        <v>837</v>
      </c>
      <c r="E194" s="56" t="s">
        <v>76</v>
      </c>
      <c r="F194" s="48">
        <v>2</v>
      </c>
      <c r="G194" s="142">
        <f t="shared" si="52"/>
        <v>48.41</v>
      </c>
      <c r="H194" s="240">
        <f t="shared" si="49"/>
        <v>26.06</v>
      </c>
      <c r="I194" s="144">
        <f t="shared" si="50"/>
        <v>74.47</v>
      </c>
      <c r="J194" s="143">
        <v>95.1</v>
      </c>
      <c r="K194" s="144">
        <f t="shared" si="51"/>
        <v>190.2</v>
      </c>
      <c r="L194" s="139"/>
    </row>
    <row r="195" spans="1:12" s="53" customFormat="1" ht="20.100000000000001" customHeight="1" outlineLevel="1">
      <c r="A195" s="25" t="s">
        <v>939</v>
      </c>
      <c r="B195" s="25" t="s">
        <v>720</v>
      </c>
      <c r="C195" s="56" t="s">
        <v>94</v>
      </c>
      <c r="D195" s="57" t="s">
        <v>446</v>
      </c>
      <c r="E195" s="56" t="s">
        <v>76</v>
      </c>
      <c r="F195" s="48">
        <v>30</v>
      </c>
      <c r="G195" s="142">
        <f t="shared" si="52"/>
        <v>4.9000000000000004</v>
      </c>
      <c r="H195" s="240">
        <f t="shared" si="49"/>
        <v>2.64</v>
      </c>
      <c r="I195" s="144">
        <f t="shared" si="50"/>
        <v>7.54</v>
      </c>
      <c r="J195" s="143">
        <v>9.6300000000000008</v>
      </c>
      <c r="K195" s="144">
        <f t="shared" si="51"/>
        <v>288.89999999999998</v>
      </c>
      <c r="L195" s="139"/>
    </row>
    <row r="196" spans="1:12" s="53" customFormat="1" ht="20.100000000000001" customHeight="1" outlineLevel="1">
      <c r="A196" s="25" t="s">
        <v>940</v>
      </c>
      <c r="B196" s="25" t="s">
        <v>721</v>
      </c>
      <c r="C196" s="56" t="s">
        <v>94</v>
      </c>
      <c r="D196" s="57" t="s">
        <v>447</v>
      </c>
      <c r="E196" s="56" t="s">
        <v>76</v>
      </c>
      <c r="F196" s="48">
        <v>2</v>
      </c>
      <c r="G196" s="142">
        <f t="shared" si="52"/>
        <v>4.97</v>
      </c>
      <c r="H196" s="240">
        <f t="shared" si="49"/>
        <v>2.67</v>
      </c>
      <c r="I196" s="144">
        <f t="shared" si="50"/>
        <v>7.64</v>
      </c>
      <c r="J196" s="143">
        <v>9.76</v>
      </c>
      <c r="K196" s="144">
        <f t="shared" si="51"/>
        <v>19.52</v>
      </c>
      <c r="L196" s="139"/>
    </row>
    <row r="197" spans="1:12" s="53" customFormat="1" ht="20.100000000000001" customHeight="1" outlineLevel="1">
      <c r="A197" s="25" t="s">
        <v>941</v>
      </c>
      <c r="B197" s="25" t="s">
        <v>722</v>
      </c>
      <c r="C197" s="56" t="s">
        <v>94</v>
      </c>
      <c r="D197" s="57" t="s">
        <v>448</v>
      </c>
      <c r="E197" s="56" t="s">
        <v>76</v>
      </c>
      <c r="F197" s="48">
        <v>5</v>
      </c>
      <c r="G197" s="142">
        <f t="shared" si="52"/>
        <v>8.7799999999999994</v>
      </c>
      <c r="H197" s="240">
        <f t="shared" si="49"/>
        <v>4.7300000000000004</v>
      </c>
      <c r="I197" s="144">
        <f t="shared" si="50"/>
        <v>13.5</v>
      </c>
      <c r="J197" s="143">
        <v>17.239999999999998</v>
      </c>
      <c r="K197" s="144">
        <f t="shared" si="51"/>
        <v>86.2</v>
      </c>
      <c r="L197" s="139"/>
    </row>
    <row r="198" spans="1:12" s="53" customFormat="1" ht="20.100000000000001" customHeight="1" outlineLevel="1">
      <c r="A198" s="25" t="s">
        <v>942</v>
      </c>
      <c r="B198" s="25" t="s">
        <v>723</v>
      </c>
      <c r="C198" s="56" t="s">
        <v>94</v>
      </c>
      <c r="D198" s="57" t="s">
        <v>449</v>
      </c>
      <c r="E198" s="56" t="s">
        <v>76</v>
      </c>
      <c r="F198" s="48">
        <v>15</v>
      </c>
      <c r="G198" s="142">
        <f t="shared" si="52"/>
        <v>15.86</v>
      </c>
      <c r="H198" s="240">
        <f t="shared" si="49"/>
        <v>8.5399999999999991</v>
      </c>
      <c r="I198" s="144">
        <f t="shared" si="50"/>
        <v>24.4</v>
      </c>
      <c r="J198" s="143">
        <v>31.16</v>
      </c>
      <c r="K198" s="144">
        <f t="shared" si="51"/>
        <v>467.4</v>
      </c>
      <c r="L198" s="139"/>
    </row>
    <row r="199" spans="1:12" s="53" customFormat="1" ht="20.100000000000001" customHeight="1" outlineLevel="1">
      <c r="A199" s="25" t="s">
        <v>943</v>
      </c>
      <c r="B199" s="25" t="s">
        <v>725</v>
      </c>
      <c r="C199" s="56" t="s">
        <v>94</v>
      </c>
      <c r="D199" s="57" t="s">
        <v>450</v>
      </c>
      <c r="E199" s="56" t="s">
        <v>76</v>
      </c>
      <c r="F199" s="48">
        <v>4</v>
      </c>
      <c r="G199" s="142">
        <f t="shared" si="52"/>
        <v>15.54</v>
      </c>
      <c r="H199" s="240">
        <f t="shared" si="49"/>
        <v>8.3699999999999992</v>
      </c>
      <c r="I199" s="144">
        <f t="shared" si="50"/>
        <v>23.91</v>
      </c>
      <c r="J199" s="143">
        <v>30.53</v>
      </c>
      <c r="K199" s="144">
        <f t="shared" si="51"/>
        <v>122.12</v>
      </c>
      <c r="L199" s="139"/>
    </row>
    <row r="200" spans="1:12" s="53" customFormat="1" ht="20.100000000000001" customHeight="1" outlineLevel="1">
      <c r="A200" s="25" t="s">
        <v>944</v>
      </c>
      <c r="B200" s="25">
        <v>89485</v>
      </c>
      <c r="C200" s="56" t="s">
        <v>79</v>
      </c>
      <c r="D200" s="57" t="s">
        <v>451</v>
      </c>
      <c r="E200" s="56" t="s">
        <v>76</v>
      </c>
      <c r="F200" s="48">
        <v>6</v>
      </c>
      <c r="G200" s="142">
        <f t="shared" si="52"/>
        <v>2.17</v>
      </c>
      <c r="H200" s="240">
        <f t="shared" si="49"/>
        <v>1.17</v>
      </c>
      <c r="I200" s="144">
        <f t="shared" si="50"/>
        <v>3.34</v>
      </c>
      <c r="J200" s="143">
        <v>4.2699999999999996</v>
      </c>
      <c r="K200" s="144">
        <f t="shared" si="51"/>
        <v>25.62</v>
      </c>
      <c r="L200" s="139"/>
    </row>
    <row r="201" spans="1:12" s="53" customFormat="1" ht="20.100000000000001" customHeight="1" outlineLevel="1">
      <c r="A201" s="25" t="s">
        <v>945</v>
      </c>
      <c r="B201" s="25">
        <v>89493</v>
      </c>
      <c r="C201" s="56" t="s">
        <v>79</v>
      </c>
      <c r="D201" s="57" t="s">
        <v>452</v>
      </c>
      <c r="E201" s="56" t="s">
        <v>76</v>
      </c>
      <c r="F201" s="48">
        <v>2</v>
      </c>
      <c r="G201" s="142">
        <f t="shared" si="52"/>
        <v>3.55</v>
      </c>
      <c r="H201" s="240">
        <f t="shared" si="49"/>
        <v>1.91</v>
      </c>
      <c r="I201" s="144">
        <f t="shared" si="50"/>
        <v>5.46</v>
      </c>
      <c r="J201" s="143">
        <v>6.97</v>
      </c>
      <c r="K201" s="144">
        <f t="shared" si="51"/>
        <v>13.94</v>
      </c>
      <c r="L201" s="139"/>
    </row>
    <row r="202" spans="1:12" s="53" customFormat="1" ht="20.100000000000001" customHeight="1" outlineLevel="1">
      <c r="A202" s="25" t="s">
        <v>946</v>
      </c>
      <c r="B202" s="25">
        <v>89502</v>
      </c>
      <c r="C202" s="56" t="s">
        <v>79</v>
      </c>
      <c r="D202" s="57" t="s">
        <v>453</v>
      </c>
      <c r="E202" s="56" t="s">
        <v>76</v>
      </c>
      <c r="F202" s="48">
        <v>2</v>
      </c>
      <c r="G202" s="142">
        <f t="shared" si="52"/>
        <v>6.06</v>
      </c>
      <c r="H202" s="240">
        <f t="shared" si="49"/>
        <v>3.26</v>
      </c>
      <c r="I202" s="144">
        <f t="shared" si="50"/>
        <v>9.32</v>
      </c>
      <c r="J202" s="143">
        <v>11.9</v>
      </c>
      <c r="K202" s="144">
        <f t="shared" si="51"/>
        <v>23.8</v>
      </c>
      <c r="L202" s="139"/>
    </row>
    <row r="203" spans="1:12" s="53" customFormat="1" ht="20.100000000000001" customHeight="1" outlineLevel="1">
      <c r="A203" s="25" t="s">
        <v>947</v>
      </c>
      <c r="B203" s="25">
        <v>89515</v>
      </c>
      <c r="C203" s="56" t="s">
        <v>79</v>
      </c>
      <c r="D203" s="57" t="s">
        <v>454</v>
      </c>
      <c r="E203" s="56" t="s">
        <v>76</v>
      </c>
      <c r="F203" s="48">
        <v>2</v>
      </c>
      <c r="G203" s="142">
        <f t="shared" si="52"/>
        <v>30.52</v>
      </c>
      <c r="H203" s="240">
        <f t="shared" si="49"/>
        <v>16.440000000000001</v>
      </c>
      <c r="I203" s="144">
        <f t="shared" si="50"/>
        <v>46.96</v>
      </c>
      <c r="J203" s="143">
        <v>59.97</v>
      </c>
      <c r="K203" s="144">
        <f t="shared" ref="K203:K234" si="53">J203*F203</f>
        <v>119.94</v>
      </c>
      <c r="L203" s="139"/>
    </row>
    <row r="204" spans="1:12" s="53" customFormat="1" ht="20.100000000000001" customHeight="1" outlineLevel="1">
      <c r="A204" s="25" t="s">
        <v>948</v>
      </c>
      <c r="B204" s="25">
        <v>89523</v>
      </c>
      <c r="C204" s="56" t="s">
        <v>79</v>
      </c>
      <c r="D204" s="57" t="s">
        <v>455</v>
      </c>
      <c r="E204" s="56" t="s">
        <v>76</v>
      </c>
      <c r="F204" s="48">
        <v>2</v>
      </c>
      <c r="G204" s="142">
        <f t="shared" si="52"/>
        <v>34.61</v>
      </c>
      <c r="H204" s="240">
        <f t="shared" si="49"/>
        <v>18.64</v>
      </c>
      <c r="I204" s="144">
        <f t="shared" si="50"/>
        <v>53.25</v>
      </c>
      <c r="J204" s="143">
        <v>68</v>
      </c>
      <c r="K204" s="144">
        <f t="shared" si="53"/>
        <v>136</v>
      </c>
      <c r="L204" s="139"/>
    </row>
    <row r="205" spans="1:12" s="53" customFormat="1" ht="20.100000000000001" customHeight="1" outlineLevel="1">
      <c r="A205" s="25" t="s">
        <v>949</v>
      </c>
      <c r="B205" s="25">
        <v>89358</v>
      </c>
      <c r="C205" s="56" t="s">
        <v>79</v>
      </c>
      <c r="D205" s="57" t="s">
        <v>457</v>
      </c>
      <c r="E205" s="56" t="s">
        <v>76</v>
      </c>
      <c r="F205" s="48">
        <v>3</v>
      </c>
      <c r="G205" s="142">
        <f t="shared" si="52"/>
        <v>3.08</v>
      </c>
      <c r="H205" s="240">
        <f t="shared" si="49"/>
        <v>1.66</v>
      </c>
      <c r="I205" s="144">
        <f t="shared" si="50"/>
        <v>4.74</v>
      </c>
      <c r="J205" s="143">
        <v>6.05</v>
      </c>
      <c r="K205" s="144">
        <f t="shared" si="53"/>
        <v>18.149999999999999</v>
      </c>
      <c r="L205" s="139"/>
    </row>
    <row r="206" spans="1:12" s="53" customFormat="1" ht="20.100000000000001" customHeight="1" outlineLevel="1">
      <c r="A206" s="25" t="s">
        <v>950</v>
      </c>
      <c r="B206" s="25">
        <v>89362</v>
      </c>
      <c r="C206" s="56" t="s">
        <v>79</v>
      </c>
      <c r="D206" s="57" t="s">
        <v>458</v>
      </c>
      <c r="E206" s="56" t="s">
        <v>76</v>
      </c>
      <c r="F206" s="48">
        <v>151</v>
      </c>
      <c r="G206" s="142">
        <f t="shared" si="52"/>
        <v>3.69</v>
      </c>
      <c r="H206" s="240">
        <f t="shared" si="49"/>
        <v>1.98</v>
      </c>
      <c r="I206" s="144">
        <f t="shared" si="50"/>
        <v>5.67</v>
      </c>
      <c r="J206" s="143">
        <v>7.24</v>
      </c>
      <c r="K206" s="144">
        <f t="shared" si="53"/>
        <v>1093.24</v>
      </c>
      <c r="L206" s="139"/>
    </row>
    <row r="207" spans="1:12" s="53" customFormat="1" ht="20.100000000000001" customHeight="1" outlineLevel="1">
      <c r="A207" s="25" t="s">
        <v>951</v>
      </c>
      <c r="B207" s="25">
        <v>89367</v>
      </c>
      <c r="C207" s="56" t="s">
        <v>79</v>
      </c>
      <c r="D207" s="57" t="s">
        <v>459</v>
      </c>
      <c r="E207" s="56" t="s">
        <v>76</v>
      </c>
      <c r="F207" s="48">
        <v>3</v>
      </c>
      <c r="G207" s="142">
        <f t="shared" si="52"/>
        <v>4.92</v>
      </c>
      <c r="H207" s="240">
        <f t="shared" si="49"/>
        <v>2.65</v>
      </c>
      <c r="I207" s="144">
        <f t="shared" si="50"/>
        <v>7.57</v>
      </c>
      <c r="J207" s="143">
        <v>9.67</v>
      </c>
      <c r="K207" s="144">
        <f t="shared" si="53"/>
        <v>29.01</v>
      </c>
      <c r="L207" s="139"/>
    </row>
    <row r="208" spans="1:12" s="53" customFormat="1" ht="20.100000000000001" customHeight="1" outlineLevel="1">
      <c r="A208" s="25" t="s">
        <v>952</v>
      </c>
      <c r="B208" s="25">
        <v>89501</v>
      </c>
      <c r="C208" s="56" t="s">
        <v>79</v>
      </c>
      <c r="D208" s="57" t="s">
        <v>460</v>
      </c>
      <c r="E208" s="56" t="s">
        <v>76</v>
      </c>
      <c r="F208" s="48">
        <v>20</v>
      </c>
      <c r="G208" s="142">
        <f t="shared" si="52"/>
        <v>5.53</v>
      </c>
      <c r="H208" s="240">
        <f t="shared" si="49"/>
        <v>2.98</v>
      </c>
      <c r="I208" s="144">
        <f t="shared" si="50"/>
        <v>8.5</v>
      </c>
      <c r="J208" s="143">
        <v>10.85</v>
      </c>
      <c r="K208" s="144">
        <f t="shared" si="53"/>
        <v>217</v>
      </c>
      <c r="L208" s="139"/>
    </row>
    <row r="209" spans="1:12" s="53" customFormat="1" ht="20.100000000000001" customHeight="1" outlineLevel="1">
      <c r="A209" s="25" t="s">
        <v>953</v>
      </c>
      <c r="B209" s="25">
        <v>89505</v>
      </c>
      <c r="C209" s="56" t="s">
        <v>79</v>
      </c>
      <c r="D209" s="57" t="s">
        <v>461</v>
      </c>
      <c r="E209" s="56" t="s">
        <v>76</v>
      </c>
      <c r="F209" s="48">
        <v>11</v>
      </c>
      <c r="G209" s="142">
        <f t="shared" si="52"/>
        <v>14.64</v>
      </c>
      <c r="H209" s="240">
        <f t="shared" si="49"/>
        <v>7.89</v>
      </c>
      <c r="I209" s="144">
        <f t="shared" si="50"/>
        <v>22.53</v>
      </c>
      <c r="J209" s="143">
        <v>28.77</v>
      </c>
      <c r="K209" s="144">
        <f t="shared" si="53"/>
        <v>316.47000000000003</v>
      </c>
      <c r="L209" s="139"/>
    </row>
    <row r="210" spans="1:12" s="53" customFormat="1" ht="20.100000000000001" customHeight="1" outlineLevel="1">
      <c r="A210" s="25" t="s">
        <v>954</v>
      </c>
      <c r="B210" s="25">
        <v>89521</v>
      </c>
      <c r="C210" s="56" t="s">
        <v>79</v>
      </c>
      <c r="D210" s="57" t="s">
        <v>462</v>
      </c>
      <c r="E210" s="56" t="s">
        <v>76</v>
      </c>
      <c r="F210" s="48">
        <v>2</v>
      </c>
      <c r="G210" s="142">
        <f t="shared" si="52"/>
        <v>44.47</v>
      </c>
      <c r="H210" s="240">
        <f t="shared" si="49"/>
        <v>23.95</v>
      </c>
      <c r="I210" s="144">
        <f t="shared" si="50"/>
        <v>68.42</v>
      </c>
      <c r="J210" s="143">
        <v>87.37</v>
      </c>
      <c r="K210" s="144">
        <f t="shared" si="53"/>
        <v>174.74</v>
      </c>
      <c r="L210" s="139"/>
    </row>
    <row r="211" spans="1:12" s="53" customFormat="1" ht="20.100000000000001" customHeight="1" outlineLevel="1">
      <c r="A211" s="25" t="s">
        <v>955</v>
      </c>
      <c r="B211" s="25">
        <v>89521</v>
      </c>
      <c r="C211" s="56" t="s">
        <v>79</v>
      </c>
      <c r="D211" s="57" t="s">
        <v>463</v>
      </c>
      <c r="E211" s="56" t="s">
        <v>76</v>
      </c>
      <c r="F211" s="48">
        <v>10</v>
      </c>
      <c r="G211" s="142">
        <f t="shared" si="52"/>
        <v>44.47</v>
      </c>
      <c r="H211" s="240">
        <f t="shared" si="49"/>
        <v>23.95</v>
      </c>
      <c r="I211" s="144">
        <f t="shared" si="50"/>
        <v>68.42</v>
      </c>
      <c r="J211" s="143">
        <v>87.37</v>
      </c>
      <c r="K211" s="144">
        <f t="shared" si="53"/>
        <v>873.7</v>
      </c>
      <c r="L211" s="139"/>
    </row>
    <row r="212" spans="1:12" s="53" customFormat="1" ht="20.100000000000001" customHeight="1" outlineLevel="1">
      <c r="A212" s="25" t="s">
        <v>956</v>
      </c>
      <c r="B212" s="25">
        <v>89529</v>
      </c>
      <c r="C212" s="56" t="s">
        <v>79</v>
      </c>
      <c r="D212" s="57" t="s">
        <v>456</v>
      </c>
      <c r="E212" s="56" t="s">
        <v>76</v>
      </c>
      <c r="F212" s="48">
        <v>7</v>
      </c>
      <c r="G212" s="142">
        <f t="shared" si="52"/>
        <v>15.85</v>
      </c>
      <c r="H212" s="240">
        <f t="shared" si="49"/>
        <v>8.5299999999999994</v>
      </c>
      <c r="I212" s="144">
        <f t="shared" si="50"/>
        <v>24.38</v>
      </c>
      <c r="J212" s="143">
        <v>31.13</v>
      </c>
      <c r="K212" s="144">
        <f t="shared" si="53"/>
        <v>217.91</v>
      </c>
      <c r="L212" s="139"/>
    </row>
    <row r="213" spans="1:12" s="53" customFormat="1" ht="20.100000000000001" customHeight="1" outlineLevel="1">
      <c r="A213" s="25" t="s">
        <v>957</v>
      </c>
      <c r="B213" s="25">
        <v>89645</v>
      </c>
      <c r="C213" s="56" t="s">
        <v>79</v>
      </c>
      <c r="D213" s="57" t="s">
        <v>464</v>
      </c>
      <c r="E213" s="56" t="s">
        <v>76</v>
      </c>
      <c r="F213" s="48">
        <v>3</v>
      </c>
      <c r="G213" s="142">
        <f t="shared" si="52"/>
        <v>11.12</v>
      </c>
      <c r="H213" s="240">
        <f t="shared" si="49"/>
        <v>5.99</v>
      </c>
      <c r="I213" s="144">
        <f t="shared" si="50"/>
        <v>17.100000000000001</v>
      </c>
      <c r="J213" s="143">
        <v>21.84</v>
      </c>
      <c r="K213" s="144">
        <f t="shared" si="53"/>
        <v>65.52</v>
      </c>
      <c r="L213" s="139"/>
    </row>
    <row r="214" spans="1:12" s="53" customFormat="1" ht="20.100000000000001" customHeight="1" outlineLevel="1">
      <c r="A214" s="25" t="s">
        <v>958</v>
      </c>
      <c r="B214" s="25">
        <v>89412</v>
      </c>
      <c r="C214" s="56" t="s">
        <v>79</v>
      </c>
      <c r="D214" s="57" t="s">
        <v>483</v>
      </c>
      <c r="E214" s="56" t="s">
        <v>76</v>
      </c>
      <c r="F214" s="48">
        <v>5</v>
      </c>
      <c r="G214" s="142">
        <f t="shared" si="52"/>
        <v>3.18</v>
      </c>
      <c r="H214" s="240">
        <f t="shared" si="49"/>
        <v>1.71</v>
      </c>
      <c r="I214" s="144">
        <f t="shared" si="50"/>
        <v>4.8899999999999997</v>
      </c>
      <c r="J214" s="143">
        <v>6.24</v>
      </c>
      <c r="K214" s="144">
        <f t="shared" si="53"/>
        <v>31.2</v>
      </c>
      <c r="L214" s="139"/>
    </row>
    <row r="215" spans="1:12" s="53" customFormat="1" ht="30" customHeight="1" outlineLevel="1">
      <c r="A215" s="25" t="s">
        <v>959</v>
      </c>
      <c r="B215" s="25">
        <v>90373</v>
      </c>
      <c r="C215" s="56" t="s">
        <v>79</v>
      </c>
      <c r="D215" s="57" t="s">
        <v>478</v>
      </c>
      <c r="E215" s="56" t="s">
        <v>76</v>
      </c>
      <c r="F215" s="48">
        <v>7</v>
      </c>
      <c r="G215" s="142">
        <f t="shared" si="52"/>
        <v>5.9</v>
      </c>
      <c r="H215" s="240">
        <f t="shared" si="49"/>
        <v>3.17</v>
      </c>
      <c r="I215" s="144">
        <f t="shared" si="50"/>
        <v>9.07</v>
      </c>
      <c r="J215" s="143">
        <v>11.58</v>
      </c>
      <c r="K215" s="144">
        <f t="shared" si="53"/>
        <v>81.06</v>
      </c>
      <c r="L215" s="139"/>
    </row>
    <row r="216" spans="1:12" s="53" customFormat="1" ht="30" customHeight="1" outlineLevel="1">
      <c r="A216" s="25" t="s">
        <v>960</v>
      </c>
      <c r="B216" s="25">
        <v>89645</v>
      </c>
      <c r="C216" s="56" t="s">
        <v>79</v>
      </c>
      <c r="D216" s="57" t="s">
        <v>479</v>
      </c>
      <c r="E216" s="56" t="s">
        <v>76</v>
      </c>
      <c r="F216" s="48">
        <v>88</v>
      </c>
      <c r="G216" s="142">
        <f t="shared" si="52"/>
        <v>11.12</v>
      </c>
      <c r="H216" s="240">
        <f t="shared" si="49"/>
        <v>5.99</v>
      </c>
      <c r="I216" s="144">
        <f t="shared" si="50"/>
        <v>17.100000000000001</v>
      </c>
      <c r="J216" s="143">
        <v>21.84</v>
      </c>
      <c r="K216" s="144">
        <f t="shared" si="53"/>
        <v>1921.92</v>
      </c>
      <c r="L216" s="139"/>
    </row>
    <row r="217" spans="1:12" s="53" customFormat="1" ht="20.100000000000001" customHeight="1" outlineLevel="1">
      <c r="A217" s="25" t="s">
        <v>961</v>
      </c>
      <c r="B217" s="25">
        <v>89424</v>
      </c>
      <c r="C217" s="25" t="s">
        <v>79</v>
      </c>
      <c r="D217" s="24" t="s">
        <v>436</v>
      </c>
      <c r="E217" s="56" t="s">
        <v>76</v>
      </c>
      <c r="F217" s="48">
        <v>15</v>
      </c>
      <c r="G217" s="142">
        <f t="shared" si="52"/>
        <v>1.7</v>
      </c>
      <c r="H217" s="240">
        <f t="shared" si="49"/>
        <v>0.92</v>
      </c>
      <c r="I217" s="144">
        <f t="shared" si="50"/>
        <v>2.62</v>
      </c>
      <c r="J217" s="143">
        <v>3.35</v>
      </c>
      <c r="K217" s="144">
        <f t="shared" si="53"/>
        <v>50.25</v>
      </c>
      <c r="L217" s="139"/>
    </row>
    <row r="218" spans="1:12" s="53" customFormat="1" ht="20.100000000000001" customHeight="1" outlineLevel="1">
      <c r="A218" s="25" t="s">
        <v>962</v>
      </c>
      <c r="B218" s="56">
        <v>89980</v>
      </c>
      <c r="C218" s="56" t="s">
        <v>79</v>
      </c>
      <c r="D218" s="57" t="s">
        <v>480</v>
      </c>
      <c r="E218" s="56" t="s">
        <v>76</v>
      </c>
      <c r="F218" s="48">
        <v>14</v>
      </c>
      <c r="G218" s="142">
        <f t="shared" si="52"/>
        <v>3.62</v>
      </c>
      <c r="H218" s="240">
        <f t="shared" si="49"/>
        <v>1.95</v>
      </c>
      <c r="I218" s="144">
        <f t="shared" si="50"/>
        <v>5.57</v>
      </c>
      <c r="J218" s="143">
        <v>7.11</v>
      </c>
      <c r="K218" s="144">
        <f t="shared" si="53"/>
        <v>99.54</v>
      </c>
      <c r="L218" s="139"/>
    </row>
    <row r="219" spans="1:12" s="53" customFormat="1" ht="20.100000000000001" customHeight="1" outlineLevel="1">
      <c r="A219" s="25" t="s">
        <v>963</v>
      </c>
      <c r="B219" s="25">
        <v>89395</v>
      </c>
      <c r="C219" s="56" t="s">
        <v>79</v>
      </c>
      <c r="D219" s="57" t="s">
        <v>466</v>
      </c>
      <c r="E219" s="56" t="s">
        <v>76</v>
      </c>
      <c r="F219" s="48">
        <v>37</v>
      </c>
      <c r="G219" s="142">
        <f t="shared" si="52"/>
        <v>5.12</v>
      </c>
      <c r="H219" s="240">
        <f t="shared" si="49"/>
        <v>2.75</v>
      </c>
      <c r="I219" s="144">
        <f t="shared" si="50"/>
        <v>7.87</v>
      </c>
      <c r="J219" s="143">
        <v>10.050000000000001</v>
      </c>
      <c r="K219" s="144">
        <f t="shared" si="53"/>
        <v>371.85</v>
      </c>
      <c r="L219" s="139"/>
    </row>
    <row r="220" spans="1:12" s="53" customFormat="1" ht="20.100000000000001" customHeight="1" outlineLevel="1">
      <c r="A220" s="25" t="s">
        <v>964</v>
      </c>
      <c r="B220" s="25">
        <v>89443</v>
      </c>
      <c r="C220" s="56" t="s">
        <v>79</v>
      </c>
      <c r="D220" s="57" t="s">
        <v>467</v>
      </c>
      <c r="E220" s="56" t="s">
        <v>76</v>
      </c>
      <c r="F220" s="48">
        <v>1</v>
      </c>
      <c r="G220" s="142">
        <f t="shared" si="52"/>
        <v>5.04</v>
      </c>
      <c r="H220" s="240">
        <f t="shared" si="49"/>
        <v>2.71</v>
      </c>
      <c r="I220" s="144">
        <f t="shared" si="50"/>
        <v>7.75</v>
      </c>
      <c r="J220" s="143">
        <v>9.9</v>
      </c>
      <c r="K220" s="144">
        <f t="shared" si="53"/>
        <v>9.9</v>
      </c>
      <c r="L220" s="139"/>
    </row>
    <row r="221" spans="1:12" s="53" customFormat="1" ht="20.100000000000001" customHeight="1" outlineLevel="1">
      <c r="A221" s="25" t="s">
        <v>965</v>
      </c>
      <c r="B221" s="25">
        <v>89625</v>
      </c>
      <c r="C221" s="56" t="s">
        <v>79</v>
      </c>
      <c r="D221" s="57" t="s">
        <v>468</v>
      </c>
      <c r="E221" s="56" t="s">
        <v>76</v>
      </c>
      <c r="F221" s="48">
        <v>13</v>
      </c>
      <c r="G221" s="142">
        <f t="shared" si="52"/>
        <v>8.44</v>
      </c>
      <c r="H221" s="240">
        <f t="shared" si="49"/>
        <v>4.55</v>
      </c>
      <c r="I221" s="144">
        <f t="shared" si="50"/>
        <v>12.99</v>
      </c>
      <c r="J221" s="143">
        <v>16.59</v>
      </c>
      <c r="K221" s="144">
        <f t="shared" si="53"/>
        <v>215.67</v>
      </c>
      <c r="L221" s="139"/>
    </row>
    <row r="222" spans="1:12" s="53" customFormat="1" ht="20.100000000000001" customHeight="1" outlineLevel="1">
      <c r="A222" s="25" t="s">
        <v>966</v>
      </c>
      <c r="B222" s="25">
        <v>89628</v>
      </c>
      <c r="C222" s="56" t="s">
        <v>79</v>
      </c>
      <c r="D222" s="57" t="s">
        <v>469</v>
      </c>
      <c r="E222" s="56" t="s">
        <v>76</v>
      </c>
      <c r="F222" s="48">
        <v>12</v>
      </c>
      <c r="G222" s="142">
        <f t="shared" si="52"/>
        <v>16.37</v>
      </c>
      <c r="H222" s="240">
        <f t="shared" si="49"/>
        <v>8.81</v>
      </c>
      <c r="I222" s="144">
        <f t="shared" si="50"/>
        <v>25.18</v>
      </c>
      <c r="J222" s="143">
        <v>32.159999999999997</v>
      </c>
      <c r="K222" s="144">
        <f t="shared" si="53"/>
        <v>385.92</v>
      </c>
      <c r="L222" s="139"/>
    </row>
    <row r="223" spans="1:12" s="53" customFormat="1" ht="20.100000000000001" customHeight="1" outlineLevel="1">
      <c r="A223" s="25" t="s">
        <v>967</v>
      </c>
      <c r="B223" s="25">
        <v>89566</v>
      </c>
      <c r="C223" s="56" t="s">
        <v>79</v>
      </c>
      <c r="D223" s="57" t="s">
        <v>470</v>
      </c>
      <c r="E223" s="56" t="s">
        <v>76</v>
      </c>
      <c r="F223" s="48">
        <v>3</v>
      </c>
      <c r="G223" s="142">
        <f t="shared" si="52"/>
        <v>15.73</v>
      </c>
      <c r="H223" s="240">
        <f t="shared" si="49"/>
        <v>8.4700000000000006</v>
      </c>
      <c r="I223" s="144">
        <f t="shared" si="50"/>
        <v>24.2</v>
      </c>
      <c r="J223" s="143">
        <v>30.9</v>
      </c>
      <c r="K223" s="144">
        <f t="shared" si="53"/>
        <v>92.7</v>
      </c>
      <c r="L223" s="139"/>
    </row>
    <row r="224" spans="1:12" s="53" customFormat="1" ht="20.100000000000001" customHeight="1" outlineLevel="1">
      <c r="A224" s="25" t="s">
        <v>968</v>
      </c>
      <c r="B224" s="25">
        <v>89566</v>
      </c>
      <c r="C224" s="56" t="s">
        <v>79</v>
      </c>
      <c r="D224" s="57" t="s">
        <v>471</v>
      </c>
      <c r="E224" s="56" t="s">
        <v>76</v>
      </c>
      <c r="F224" s="48">
        <v>9</v>
      </c>
      <c r="G224" s="142">
        <f t="shared" si="52"/>
        <v>15.73</v>
      </c>
      <c r="H224" s="240">
        <f t="shared" si="49"/>
        <v>8.4700000000000006</v>
      </c>
      <c r="I224" s="144">
        <f t="shared" si="50"/>
        <v>24.2</v>
      </c>
      <c r="J224" s="143">
        <v>30.9</v>
      </c>
      <c r="K224" s="144">
        <f t="shared" si="53"/>
        <v>278.10000000000002</v>
      </c>
      <c r="L224" s="139"/>
    </row>
    <row r="225" spans="1:12" s="53" customFormat="1" ht="20.100000000000001" customHeight="1" outlineLevel="1">
      <c r="A225" s="25" t="s">
        <v>969</v>
      </c>
      <c r="B225" s="25">
        <v>89559</v>
      </c>
      <c r="C225" s="56" t="s">
        <v>79</v>
      </c>
      <c r="D225" s="57" t="s">
        <v>465</v>
      </c>
      <c r="E225" s="56" t="s">
        <v>76</v>
      </c>
      <c r="F225" s="48">
        <v>2</v>
      </c>
      <c r="G225" s="142">
        <f t="shared" si="52"/>
        <v>20.69</v>
      </c>
      <c r="H225" s="240">
        <f t="shared" si="49"/>
        <v>11.14</v>
      </c>
      <c r="I225" s="144">
        <f t="shared" si="50"/>
        <v>31.83</v>
      </c>
      <c r="J225" s="143">
        <v>40.65</v>
      </c>
      <c r="K225" s="144">
        <f t="shared" si="53"/>
        <v>81.3</v>
      </c>
      <c r="L225" s="139"/>
    </row>
    <row r="226" spans="1:12" s="53" customFormat="1" ht="20.100000000000001" customHeight="1" outlineLevel="1">
      <c r="A226" s="25" t="s">
        <v>970</v>
      </c>
      <c r="B226" s="25">
        <v>89622</v>
      </c>
      <c r="C226" s="56" t="s">
        <v>79</v>
      </c>
      <c r="D226" s="57" t="s">
        <v>472</v>
      </c>
      <c r="E226" s="56" t="s">
        <v>76</v>
      </c>
      <c r="F226" s="48">
        <v>3</v>
      </c>
      <c r="G226" s="142">
        <f t="shared" si="52"/>
        <v>5.32</v>
      </c>
      <c r="H226" s="240">
        <f t="shared" si="49"/>
        <v>2.87</v>
      </c>
      <c r="I226" s="144">
        <f t="shared" si="50"/>
        <v>8.19</v>
      </c>
      <c r="J226" s="143">
        <v>10.46</v>
      </c>
      <c r="K226" s="144">
        <f t="shared" si="53"/>
        <v>31.38</v>
      </c>
      <c r="L226" s="139"/>
    </row>
    <row r="227" spans="1:12" s="53" customFormat="1" ht="20.100000000000001" customHeight="1" outlineLevel="1">
      <c r="A227" s="25" t="s">
        <v>971</v>
      </c>
      <c r="B227" s="25">
        <v>89627</v>
      </c>
      <c r="C227" s="56" t="s">
        <v>79</v>
      </c>
      <c r="D227" s="57" t="s">
        <v>473</v>
      </c>
      <c r="E227" s="56" t="s">
        <v>76</v>
      </c>
      <c r="F227" s="48">
        <v>28</v>
      </c>
      <c r="G227" s="142">
        <f t="shared" si="52"/>
        <v>8.31</v>
      </c>
      <c r="H227" s="240">
        <f t="shared" si="49"/>
        <v>4.4800000000000004</v>
      </c>
      <c r="I227" s="144">
        <f t="shared" si="50"/>
        <v>12.79</v>
      </c>
      <c r="J227" s="143">
        <v>16.329999999999998</v>
      </c>
      <c r="K227" s="144">
        <f t="shared" si="53"/>
        <v>457.24</v>
      </c>
      <c r="L227" s="139"/>
    </row>
    <row r="228" spans="1:12" s="53" customFormat="1" ht="20.100000000000001" customHeight="1" outlineLevel="1">
      <c r="A228" s="25" t="s">
        <v>972</v>
      </c>
      <c r="B228" s="25">
        <v>89626</v>
      </c>
      <c r="C228" s="56" t="s">
        <v>79</v>
      </c>
      <c r="D228" s="57" t="s">
        <v>847</v>
      </c>
      <c r="E228" s="56" t="s">
        <v>76</v>
      </c>
      <c r="F228" s="48">
        <v>1</v>
      </c>
      <c r="G228" s="142">
        <f t="shared" si="52"/>
        <v>10.49</v>
      </c>
      <c r="H228" s="240">
        <f t="shared" si="49"/>
        <v>5.65</v>
      </c>
      <c r="I228" s="144">
        <f t="shared" si="50"/>
        <v>16.14</v>
      </c>
      <c r="J228" s="143">
        <v>20.61</v>
      </c>
      <c r="K228" s="144">
        <f t="shared" si="53"/>
        <v>20.61</v>
      </c>
      <c r="L228" s="139"/>
    </row>
    <row r="229" spans="1:12" s="53" customFormat="1" ht="20.100000000000001" customHeight="1" outlineLevel="1">
      <c r="A229" s="25" t="s">
        <v>973</v>
      </c>
      <c r="B229" s="25">
        <v>89630</v>
      </c>
      <c r="C229" s="56" t="s">
        <v>79</v>
      </c>
      <c r="D229" s="57" t="s">
        <v>474</v>
      </c>
      <c r="E229" s="56" t="s">
        <v>76</v>
      </c>
      <c r="F229" s="48">
        <v>11</v>
      </c>
      <c r="G229" s="142">
        <f t="shared" si="52"/>
        <v>25.92</v>
      </c>
      <c r="H229" s="240">
        <f t="shared" si="49"/>
        <v>13.96</v>
      </c>
      <c r="I229" s="144">
        <f t="shared" si="50"/>
        <v>39.880000000000003</v>
      </c>
      <c r="J229" s="143">
        <v>50.93</v>
      </c>
      <c r="K229" s="144">
        <f t="shared" si="53"/>
        <v>560.23</v>
      </c>
      <c r="L229" s="139"/>
    </row>
    <row r="230" spans="1:12" s="53" customFormat="1" ht="20.100000000000001" customHeight="1" outlineLevel="1">
      <c r="A230" s="25" t="s">
        <v>974</v>
      </c>
      <c r="B230" s="25">
        <v>89630</v>
      </c>
      <c r="C230" s="56" t="s">
        <v>79</v>
      </c>
      <c r="D230" s="57" t="s">
        <v>475</v>
      </c>
      <c r="E230" s="56" t="s">
        <v>76</v>
      </c>
      <c r="F230" s="48">
        <v>5</v>
      </c>
      <c r="G230" s="142">
        <f t="shared" si="52"/>
        <v>25.92</v>
      </c>
      <c r="H230" s="240">
        <f t="shared" si="49"/>
        <v>13.96</v>
      </c>
      <c r="I230" s="144">
        <f t="shared" si="50"/>
        <v>39.880000000000003</v>
      </c>
      <c r="J230" s="143">
        <v>50.93</v>
      </c>
      <c r="K230" s="144">
        <f t="shared" si="53"/>
        <v>254.65</v>
      </c>
      <c r="L230" s="139"/>
    </row>
    <row r="231" spans="1:12" s="53" customFormat="1" ht="20.100000000000001" customHeight="1" outlineLevel="1">
      <c r="A231" s="25" t="s">
        <v>975</v>
      </c>
      <c r="B231" s="25">
        <v>89632</v>
      </c>
      <c r="C231" s="56" t="s">
        <v>79</v>
      </c>
      <c r="D231" s="57" t="s">
        <v>476</v>
      </c>
      <c r="E231" s="56" t="s">
        <v>76</v>
      </c>
      <c r="F231" s="48">
        <v>5</v>
      </c>
      <c r="G231" s="142">
        <f t="shared" si="52"/>
        <v>37.69</v>
      </c>
      <c r="H231" s="240">
        <f t="shared" si="49"/>
        <v>20.29</v>
      </c>
      <c r="I231" s="144">
        <f t="shared" si="50"/>
        <v>57.98</v>
      </c>
      <c r="J231" s="143">
        <v>74.040000000000006</v>
      </c>
      <c r="K231" s="144">
        <f t="shared" si="53"/>
        <v>370.2</v>
      </c>
      <c r="L231" s="139"/>
    </row>
    <row r="232" spans="1:12" s="53" customFormat="1" ht="17.25" customHeight="1" outlineLevel="1">
      <c r="A232" s="25" t="s">
        <v>976</v>
      </c>
      <c r="B232" s="25">
        <v>89632</v>
      </c>
      <c r="C232" s="56" t="s">
        <v>79</v>
      </c>
      <c r="D232" s="57" t="s">
        <v>477</v>
      </c>
      <c r="E232" s="56" t="s">
        <v>76</v>
      </c>
      <c r="F232" s="48">
        <v>2</v>
      </c>
      <c r="G232" s="142">
        <f t="shared" si="52"/>
        <v>37.69</v>
      </c>
      <c r="H232" s="240">
        <f t="shared" si="49"/>
        <v>20.29</v>
      </c>
      <c r="I232" s="144">
        <f t="shared" si="50"/>
        <v>57.98</v>
      </c>
      <c r="J232" s="143">
        <v>74.040000000000006</v>
      </c>
      <c r="K232" s="144">
        <f t="shared" si="53"/>
        <v>148.08000000000001</v>
      </c>
      <c r="L232" s="139"/>
    </row>
    <row r="233" spans="1:12" s="53" customFormat="1" ht="25.5" outlineLevel="1">
      <c r="A233" s="25" t="s">
        <v>977</v>
      </c>
      <c r="B233" s="56">
        <v>89394</v>
      </c>
      <c r="C233" s="56" t="s">
        <v>79</v>
      </c>
      <c r="D233" s="57" t="s">
        <v>481</v>
      </c>
      <c r="E233" s="56" t="s">
        <v>76</v>
      </c>
      <c r="F233" s="48">
        <v>20</v>
      </c>
      <c r="G233" s="142">
        <f t="shared" si="52"/>
        <v>7.7</v>
      </c>
      <c r="H233" s="240">
        <f t="shared" si="49"/>
        <v>4.1500000000000004</v>
      </c>
      <c r="I233" s="144">
        <f t="shared" si="50"/>
        <v>11.85</v>
      </c>
      <c r="J233" s="143">
        <v>15.13</v>
      </c>
      <c r="K233" s="144">
        <f t="shared" si="53"/>
        <v>302.60000000000002</v>
      </c>
      <c r="L233" s="139"/>
    </row>
    <row r="234" spans="1:12" s="53" customFormat="1" ht="20.100000000000001" customHeight="1" outlineLevel="1">
      <c r="A234" s="25" t="s">
        <v>978</v>
      </c>
      <c r="B234" s="25">
        <v>90374</v>
      </c>
      <c r="C234" s="56" t="s">
        <v>79</v>
      </c>
      <c r="D234" s="57" t="s">
        <v>482</v>
      </c>
      <c r="E234" s="56" t="s">
        <v>76</v>
      </c>
      <c r="F234" s="48">
        <v>3</v>
      </c>
      <c r="G234" s="142">
        <f t="shared" si="52"/>
        <v>8.8800000000000008</v>
      </c>
      <c r="H234" s="240">
        <f t="shared" si="49"/>
        <v>4.78</v>
      </c>
      <c r="I234" s="144">
        <f t="shared" si="50"/>
        <v>13.66</v>
      </c>
      <c r="J234" s="143">
        <v>17.440000000000001</v>
      </c>
      <c r="K234" s="144">
        <f t="shared" si="53"/>
        <v>52.32</v>
      </c>
      <c r="L234" s="139"/>
    </row>
    <row r="235" spans="1:12" s="53" customFormat="1" ht="20.100000000000001" customHeight="1" outlineLevel="1">
      <c r="A235" s="25" t="s">
        <v>979</v>
      </c>
      <c r="B235" s="25">
        <v>89439</v>
      </c>
      <c r="C235" s="56" t="s">
        <v>79</v>
      </c>
      <c r="D235" s="57" t="s">
        <v>440</v>
      </c>
      <c r="E235" s="56" t="s">
        <v>76</v>
      </c>
      <c r="F235" s="48">
        <v>1</v>
      </c>
      <c r="G235" s="142">
        <f t="shared" si="52"/>
        <v>3.34</v>
      </c>
      <c r="H235" s="240">
        <f t="shared" ref="H235:H250" si="54">(I235*35%)</f>
        <v>1.8</v>
      </c>
      <c r="I235" s="144">
        <f t="shared" ref="I235:I250" si="55">J235/1.277</f>
        <v>5.14</v>
      </c>
      <c r="J235" s="143">
        <v>6.56</v>
      </c>
      <c r="K235" s="144">
        <f t="shared" ref="K235:K237" si="56">J235*F235</f>
        <v>6.56</v>
      </c>
      <c r="L235" s="139"/>
    </row>
    <row r="236" spans="1:12" s="53" customFormat="1" ht="20.100000000000001" customHeight="1" outlineLevel="1">
      <c r="A236" s="25" t="s">
        <v>980</v>
      </c>
      <c r="B236" s="25">
        <v>12613</v>
      </c>
      <c r="C236" s="25" t="s">
        <v>79</v>
      </c>
      <c r="D236" s="24" t="s">
        <v>434</v>
      </c>
      <c r="E236" s="56" t="s">
        <v>76</v>
      </c>
      <c r="F236" s="48">
        <v>26</v>
      </c>
      <c r="G236" s="142">
        <f t="shared" ref="G236:G250" si="57">(I236*65%)</f>
        <v>9.8800000000000008</v>
      </c>
      <c r="H236" s="240">
        <f t="shared" si="54"/>
        <v>5.32</v>
      </c>
      <c r="I236" s="144">
        <f t="shared" si="55"/>
        <v>15.2</v>
      </c>
      <c r="J236" s="143">
        <v>19.41</v>
      </c>
      <c r="K236" s="144">
        <f t="shared" si="56"/>
        <v>504.66</v>
      </c>
      <c r="L236" s="139"/>
    </row>
    <row r="237" spans="1:12" s="53" customFormat="1" ht="20.100000000000001" customHeight="1" outlineLevel="1">
      <c r="A237" s="25" t="s">
        <v>981</v>
      </c>
      <c r="B237" s="26"/>
      <c r="C237" s="25" t="s">
        <v>1082</v>
      </c>
      <c r="D237" s="24" t="s">
        <v>435</v>
      </c>
      <c r="E237" s="56" t="s">
        <v>76</v>
      </c>
      <c r="F237" s="48">
        <v>26</v>
      </c>
      <c r="G237" s="142">
        <f t="shared" si="57"/>
        <v>15.45</v>
      </c>
      <c r="H237" s="240">
        <f t="shared" si="54"/>
        <v>8.32</v>
      </c>
      <c r="I237" s="144">
        <f t="shared" si="55"/>
        <v>23.77</v>
      </c>
      <c r="J237" s="143">
        <v>30.35</v>
      </c>
      <c r="K237" s="144">
        <f t="shared" si="56"/>
        <v>789.1</v>
      </c>
      <c r="L237" s="139"/>
    </row>
    <row r="238" spans="1:12" s="53" customFormat="1" ht="20.100000000000001" customHeight="1" outlineLevel="1">
      <c r="A238" s="37" t="s">
        <v>6</v>
      </c>
      <c r="B238" s="25"/>
      <c r="C238" s="11"/>
      <c r="D238" s="12" t="s">
        <v>441</v>
      </c>
      <c r="E238" s="13"/>
      <c r="F238" s="48"/>
      <c r="G238" s="142"/>
      <c r="H238" s="240"/>
      <c r="I238" s="144"/>
      <c r="J238" s="143"/>
      <c r="K238" s="144"/>
      <c r="L238" s="139"/>
    </row>
    <row r="239" spans="1:12" s="53" customFormat="1" ht="20.100000000000001" customHeight="1" outlineLevel="1">
      <c r="A239" s="25" t="s">
        <v>707</v>
      </c>
      <c r="B239" s="25">
        <v>95248</v>
      </c>
      <c r="C239" s="56" t="s">
        <v>79</v>
      </c>
      <c r="D239" s="13" t="s">
        <v>499</v>
      </c>
      <c r="E239" s="56" t="s">
        <v>76</v>
      </c>
      <c r="F239" s="48">
        <v>1</v>
      </c>
      <c r="G239" s="142">
        <f t="shared" si="57"/>
        <v>83.28</v>
      </c>
      <c r="H239" s="240">
        <f t="shared" si="54"/>
        <v>44.85</v>
      </c>
      <c r="I239" s="144">
        <f t="shared" si="55"/>
        <v>128.13</v>
      </c>
      <c r="J239" s="143">
        <v>163.62</v>
      </c>
      <c r="K239" s="144">
        <f t="shared" ref="K239:K250" si="58">J239*F239</f>
        <v>163.62</v>
      </c>
      <c r="L239" s="139"/>
    </row>
    <row r="240" spans="1:12" s="53" customFormat="1" ht="20.100000000000001" customHeight="1" outlineLevel="1">
      <c r="A240" s="25" t="s">
        <v>708</v>
      </c>
      <c r="B240" s="25">
        <v>6006</v>
      </c>
      <c r="C240" s="56" t="s">
        <v>79</v>
      </c>
      <c r="D240" s="13" t="s">
        <v>500</v>
      </c>
      <c r="E240" s="56" t="s">
        <v>76</v>
      </c>
      <c r="F240" s="48">
        <v>1</v>
      </c>
      <c r="G240" s="142">
        <f t="shared" si="57"/>
        <v>42.86</v>
      </c>
      <c r="H240" s="240">
        <f t="shared" si="54"/>
        <v>23.08</v>
      </c>
      <c r="I240" s="144">
        <f t="shared" si="55"/>
        <v>65.94</v>
      </c>
      <c r="J240" s="143">
        <v>84.21</v>
      </c>
      <c r="K240" s="144">
        <f t="shared" si="58"/>
        <v>84.21</v>
      </c>
      <c r="L240" s="139"/>
    </row>
    <row r="241" spans="1:12" s="53" customFormat="1" ht="20.100000000000001" customHeight="1" outlineLevel="1">
      <c r="A241" s="25" t="s">
        <v>709</v>
      </c>
      <c r="B241" s="25">
        <v>6036</v>
      </c>
      <c r="C241" s="56" t="s">
        <v>79</v>
      </c>
      <c r="D241" s="13" t="s">
        <v>501</v>
      </c>
      <c r="E241" s="56" t="s">
        <v>76</v>
      </c>
      <c r="F241" s="48">
        <v>1</v>
      </c>
      <c r="G241" s="142">
        <f t="shared" si="57"/>
        <v>6.22</v>
      </c>
      <c r="H241" s="240">
        <f t="shared" si="54"/>
        <v>3.35</v>
      </c>
      <c r="I241" s="144">
        <f t="shared" si="55"/>
        <v>9.57</v>
      </c>
      <c r="J241" s="143">
        <v>12.22</v>
      </c>
      <c r="K241" s="144">
        <f t="shared" si="58"/>
        <v>12.22</v>
      </c>
      <c r="L241" s="139"/>
    </row>
    <row r="242" spans="1:12" s="53" customFormat="1" ht="20.100000000000001" customHeight="1" outlineLevel="1">
      <c r="A242" s="25" t="s">
        <v>710</v>
      </c>
      <c r="B242" s="25">
        <v>94498</v>
      </c>
      <c r="C242" s="56" t="s">
        <v>79</v>
      </c>
      <c r="D242" s="13" t="s">
        <v>502</v>
      </c>
      <c r="E242" s="56" t="s">
        <v>76</v>
      </c>
      <c r="F242" s="48">
        <v>8</v>
      </c>
      <c r="G242" s="142">
        <f t="shared" si="57"/>
        <v>97.85</v>
      </c>
      <c r="H242" s="240">
        <f t="shared" si="54"/>
        <v>52.69</v>
      </c>
      <c r="I242" s="144">
        <f t="shared" si="55"/>
        <v>150.54</v>
      </c>
      <c r="J242" s="143">
        <v>192.24</v>
      </c>
      <c r="K242" s="144">
        <f t="shared" si="58"/>
        <v>1537.92</v>
      </c>
      <c r="L242" s="139"/>
    </row>
    <row r="243" spans="1:12" s="53" customFormat="1" ht="20.100000000000001" customHeight="1" outlineLevel="1">
      <c r="A243" s="25" t="s">
        <v>711</v>
      </c>
      <c r="B243" s="25">
        <v>94499</v>
      </c>
      <c r="C243" s="56" t="s">
        <v>79</v>
      </c>
      <c r="D243" s="13" t="s">
        <v>503</v>
      </c>
      <c r="E243" s="56" t="s">
        <v>76</v>
      </c>
      <c r="F243" s="48">
        <v>2</v>
      </c>
      <c r="G243" s="142">
        <f t="shared" si="57"/>
        <v>169.43</v>
      </c>
      <c r="H243" s="240">
        <f t="shared" si="54"/>
        <v>91.23</v>
      </c>
      <c r="I243" s="144">
        <f t="shared" si="55"/>
        <v>260.66000000000003</v>
      </c>
      <c r="J243" s="143">
        <v>332.86</v>
      </c>
      <c r="K243" s="144">
        <f t="shared" si="58"/>
        <v>665.72</v>
      </c>
      <c r="L243" s="139"/>
    </row>
    <row r="244" spans="1:12" s="53" customFormat="1" ht="20.100000000000001" customHeight="1" outlineLevel="1">
      <c r="A244" s="25" t="s">
        <v>982</v>
      </c>
      <c r="B244" s="25">
        <v>94500</v>
      </c>
      <c r="C244" s="56" t="s">
        <v>79</v>
      </c>
      <c r="D244" s="13" t="s">
        <v>504</v>
      </c>
      <c r="E244" s="56" t="s">
        <v>76</v>
      </c>
      <c r="F244" s="48">
        <v>2</v>
      </c>
      <c r="G244" s="142">
        <f t="shared" si="57"/>
        <v>330.45</v>
      </c>
      <c r="H244" s="240">
        <f t="shared" si="54"/>
        <v>177.94</v>
      </c>
      <c r="I244" s="144">
        <f t="shared" si="55"/>
        <v>508.39</v>
      </c>
      <c r="J244" s="143">
        <v>649.21</v>
      </c>
      <c r="K244" s="144">
        <f t="shared" si="58"/>
        <v>1298.42</v>
      </c>
      <c r="L244" s="139"/>
    </row>
    <row r="245" spans="1:12" s="53" customFormat="1" ht="20.100000000000001" customHeight="1" outlineLevel="1">
      <c r="A245" s="25" t="s">
        <v>983</v>
      </c>
      <c r="B245" s="25">
        <v>94494</v>
      </c>
      <c r="C245" s="56" t="s">
        <v>79</v>
      </c>
      <c r="D245" s="13" t="s">
        <v>848</v>
      </c>
      <c r="E245" s="56" t="s">
        <v>76</v>
      </c>
      <c r="F245" s="48">
        <v>2</v>
      </c>
      <c r="G245" s="142">
        <f t="shared" si="57"/>
        <v>32.83</v>
      </c>
      <c r="H245" s="240">
        <f t="shared" si="54"/>
        <v>17.68</v>
      </c>
      <c r="I245" s="144">
        <f t="shared" si="55"/>
        <v>50.51</v>
      </c>
      <c r="J245" s="143">
        <v>64.5</v>
      </c>
      <c r="K245" s="144">
        <f t="shared" si="58"/>
        <v>129</v>
      </c>
      <c r="L245" s="139"/>
    </row>
    <row r="246" spans="1:12" s="53" customFormat="1" ht="20.100000000000001" customHeight="1" outlineLevel="1">
      <c r="A246" s="25" t="s">
        <v>984</v>
      </c>
      <c r="B246" s="25">
        <v>94501</v>
      </c>
      <c r="C246" s="56" t="s">
        <v>79</v>
      </c>
      <c r="D246" s="13" t="s">
        <v>505</v>
      </c>
      <c r="E246" s="56" t="s">
        <v>76</v>
      </c>
      <c r="F246" s="48">
        <v>2</v>
      </c>
      <c r="G246" s="142">
        <f t="shared" si="57"/>
        <v>551.38</v>
      </c>
      <c r="H246" s="240">
        <f t="shared" si="54"/>
        <v>296.89999999999998</v>
      </c>
      <c r="I246" s="144">
        <f t="shared" si="55"/>
        <v>848.28</v>
      </c>
      <c r="J246" s="143">
        <v>1083.25</v>
      </c>
      <c r="K246" s="144">
        <f t="shared" si="58"/>
        <v>2166.5</v>
      </c>
      <c r="L246" s="139"/>
    </row>
    <row r="247" spans="1:12" s="53" customFormat="1" ht="20.100000000000001" customHeight="1" outlineLevel="1">
      <c r="A247" s="25" t="s">
        <v>985</v>
      </c>
      <c r="B247" s="25">
        <v>94792</v>
      </c>
      <c r="C247" s="56" t="s">
        <v>79</v>
      </c>
      <c r="D247" s="13" t="s">
        <v>506</v>
      </c>
      <c r="E247" s="56" t="s">
        <v>76</v>
      </c>
      <c r="F247" s="48">
        <v>1</v>
      </c>
      <c r="G247" s="142">
        <f t="shared" si="57"/>
        <v>79.63</v>
      </c>
      <c r="H247" s="240">
        <f t="shared" si="54"/>
        <v>42.88</v>
      </c>
      <c r="I247" s="144">
        <f t="shared" si="55"/>
        <v>122.51</v>
      </c>
      <c r="J247" s="143">
        <v>156.44999999999999</v>
      </c>
      <c r="K247" s="144">
        <f t="shared" si="58"/>
        <v>156.44999999999999</v>
      </c>
      <c r="L247" s="139"/>
    </row>
    <row r="248" spans="1:12" s="53" customFormat="1" ht="20.100000000000001" customHeight="1" outlineLevel="1">
      <c r="A248" s="25" t="s">
        <v>986</v>
      </c>
      <c r="B248" s="25">
        <v>94794</v>
      </c>
      <c r="C248" s="56" t="s">
        <v>79</v>
      </c>
      <c r="D248" s="13" t="s">
        <v>507</v>
      </c>
      <c r="E248" s="56" t="s">
        <v>76</v>
      </c>
      <c r="F248" s="48">
        <v>5</v>
      </c>
      <c r="G248" s="142">
        <f t="shared" si="57"/>
        <v>109.3</v>
      </c>
      <c r="H248" s="240">
        <f t="shared" si="54"/>
        <v>58.86</v>
      </c>
      <c r="I248" s="144">
        <f t="shared" si="55"/>
        <v>168.16</v>
      </c>
      <c r="J248" s="143">
        <v>214.74</v>
      </c>
      <c r="K248" s="144">
        <f t="shared" si="58"/>
        <v>1073.7</v>
      </c>
      <c r="L248" s="139"/>
    </row>
    <row r="249" spans="1:12" s="53" customFormat="1" ht="20.100000000000001" customHeight="1" outlineLevel="1">
      <c r="A249" s="25" t="s">
        <v>987</v>
      </c>
      <c r="B249" s="25">
        <v>98987</v>
      </c>
      <c r="C249" s="56" t="s">
        <v>79</v>
      </c>
      <c r="D249" s="13" t="s">
        <v>508</v>
      </c>
      <c r="E249" s="56" t="s">
        <v>76</v>
      </c>
      <c r="F249" s="48">
        <v>31</v>
      </c>
      <c r="G249" s="142">
        <f t="shared" si="57"/>
        <v>58.03</v>
      </c>
      <c r="H249" s="240">
        <f t="shared" si="54"/>
        <v>31.25</v>
      </c>
      <c r="I249" s="144">
        <f t="shared" si="55"/>
        <v>89.28</v>
      </c>
      <c r="J249" s="143">
        <v>114.01</v>
      </c>
      <c r="K249" s="144">
        <f t="shared" si="58"/>
        <v>3534.31</v>
      </c>
      <c r="L249" s="139"/>
    </row>
    <row r="250" spans="1:12" s="53" customFormat="1" ht="20.100000000000001" customHeight="1" outlineLevel="1">
      <c r="A250" s="25" t="s">
        <v>988</v>
      </c>
      <c r="B250" s="25">
        <v>89985</v>
      </c>
      <c r="C250" s="56" t="s">
        <v>79</v>
      </c>
      <c r="D250" s="13" t="s">
        <v>509</v>
      </c>
      <c r="E250" s="56" t="s">
        <v>76</v>
      </c>
      <c r="F250" s="48">
        <v>15</v>
      </c>
      <c r="G250" s="142">
        <f t="shared" si="57"/>
        <v>55.04</v>
      </c>
      <c r="H250" s="240">
        <f t="shared" si="54"/>
        <v>29.63</v>
      </c>
      <c r="I250" s="144">
        <f t="shared" si="55"/>
        <v>84.67</v>
      </c>
      <c r="J250" s="143">
        <v>108.12</v>
      </c>
      <c r="K250" s="144">
        <f t="shared" si="58"/>
        <v>1621.8</v>
      </c>
      <c r="L250" s="139"/>
    </row>
    <row r="251" spans="1:12" s="53" customFormat="1" ht="20.100000000000001" customHeight="1" outlineLevel="1">
      <c r="A251" s="58"/>
      <c r="B251" s="59"/>
      <c r="C251" s="59"/>
      <c r="D251" s="59"/>
      <c r="E251" s="59"/>
      <c r="F251" s="69"/>
      <c r="G251" s="69"/>
      <c r="H251" s="69"/>
      <c r="I251" s="261" t="s">
        <v>182</v>
      </c>
      <c r="J251" s="251"/>
      <c r="K251" s="68">
        <f>SUM(K171:K250)</f>
        <v>39985.839999999997</v>
      </c>
      <c r="L251" s="139"/>
    </row>
    <row r="252" spans="1:12" s="53" customFormat="1" ht="20.100000000000001" customHeight="1">
      <c r="A252" s="54"/>
      <c r="B252" s="54"/>
      <c r="C252" s="54"/>
      <c r="D252" s="23"/>
      <c r="E252" s="54"/>
      <c r="F252" s="40"/>
      <c r="G252" s="40"/>
      <c r="H252" s="40"/>
      <c r="I252" s="267"/>
      <c r="J252" s="7"/>
      <c r="K252" s="7"/>
      <c r="L252" s="139"/>
    </row>
    <row r="253" spans="1:12" s="53" customFormat="1" ht="20.100000000000001" customHeight="1">
      <c r="A253" s="35">
        <v>13</v>
      </c>
      <c r="B253" s="35"/>
      <c r="C253" s="35"/>
      <c r="D253" s="31" t="s">
        <v>17</v>
      </c>
      <c r="E253" s="32"/>
      <c r="F253" s="73"/>
      <c r="G253" s="73"/>
      <c r="H253" s="245"/>
      <c r="I253" s="73"/>
      <c r="J253" s="255"/>
      <c r="K253" s="67"/>
      <c r="L253" s="139"/>
    </row>
    <row r="254" spans="1:12" s="53" customFormat="1" ht="20.100000000000001" customHeight="1" outlineLevel="1">
      <c r="A254" s="37" t="s">
        <v>32</v>
      </c>
      <c r="B254" s="37"/>
      <c r="C254" s="37"/>
      <c r="D254" s="28" t="s">
        <v>45</v>
      </c>
      <c r="E254" s="26"/>
      <c r="F254" s="48"/>
      <c r="G254" s="48"/>
      <c r="H254" s="242"/>
      <c r="I254" s="66"/>
      <c r="J254" s="253"/>
      <c r="K254" s="66"/>
      <c r="L254" s="139"/>
    </row>
    <row r="255" spans="1:12" s="53" customFormat="1" ht="20.100000000000001" customHeight="1" outlineLevel="1">
      <c r="A255" s="25" t="s">
        <v>712</v>
      </c>
      <c r="B255" s="56">
        <v>89848</v>
      </c>
      <c r="C255" s="25" t="s">
        <v>79</v>
      </c>
      <c r="D255" s="24" t="s">
        <v>578</v>
      </c>
      <c r="E255" s="25" t="s">
        <v>87</v>
      </c>
      <c r="F255" s="48">
        <v>237.27</v>
      </c>
      <c r="G255" s="142">
        <f t="shared" ref="G255" si="59">(I255*65%)</f>
        <v>11.94</v>
      </c>
      <c r="H255" s="240">
        <f t="shared" ref="H255:H264" si="60">(I255*35%)</f>
        <v>6.43</v>
      </c>
      <c r="I255" s="144">
        <f t="shared" ref="I255:I264" si="61">J255/1.277</f>
        <v>18.37</v>
      </c>
      <c r="J255" s="143">
        <v>23.46</v>
      </c>
      <c r="K255" s="144">
        <f t="shared" ref="K255:K261" si="62">J255*F255</f>
        <v>5566.35</v>
      </c>
      <c r="L255" s="139"/>
    </row>
    <row r="256" spans="1:12" s="53" customFormat="1" ht="20.100000000000001" customHeight="1" outlineLevel="1">
      <c r="A256" s="25" t="s">
        <v>713</v>
      </c>
      <c r="B256" s="56">
        <v>89849</v>
      </c>
      <c r="C256" s="56" t="s">
        <v>79</v>
      </c>
      <c r="D256" s="57" t="s">
        <v>577</v>
      </c>
      <c r="E256" s="56" t="s">
        <v>87</v>
      </c>
      <c r="F256" s="48">
        <v>107.14</v>
      </c>
      <c r="G256" s="142">
        <f t="shared" ref="G256:G264" si="63">(I256*65%)</f>
        <v>21.92</v>
      </c>
      <c r="H256" s="240">
        <f t="shared" si="60"/>
        <v>11.81</v>
      </c>
      <c r="I256" s="144">
        <f t="shared" si="61"/>
        <v>33.729999999999997</v>
      </c>
      <c r="J256" s="143">
        <v>43.07</v>
      </c>
      <c r="K256" s="144">
        <f t="shared" si="62"/>
        <v>4614.5200000000004</v>
      </c>
      <c r="L256" s="139"/>
    </row>
    <row r="257" spans="1:17" s="53" customFormat="1" ht="20.100000000000001" customHeight="1" outlineLevel="1">
      <c r="A257" s="25" t="s">
        <v>714</v>
      </c>
      <c r="B257" s="56">
        <v>89811</v>
      </c>
      <c r="C257" s="56" t="s">
        <v>79</v>
      </c>
      <c r="D257" s="57" t="s">
        <v>575</v>
      </c>
      <c r="E257" s="56" t="s">
        <v>76</v>
      </c>
      <c r="F257" s="48">
        <v>52</v>
      </c>
      <c r="G257" s="142">
        <f t="shared" si="63"/>
        <v>10.67</v>
      </c>
      <c r="H257" s="240">
        <f t="shared" si="60"/>
        <v>5.74</v>
      </c>
      <c r="I257" s="144">
        <f t="shared" si="61"/>
        <v>16.41</v>
      </c>
      <c r="J257" s="143">
        <v>20.96</v>
      </c>
      <c r="K257" s="144">
        <f t="shared" si="62"/>
        <v>1089.92</v>
      </c>
      <c r="L257" s="139"/>
    </row>
    <row r="258" spans="1:17" s="53" customFormat="1" ht="20.100000000000001" customHeight="1" outlineLevel="1">
      <c r="A258" s="25" t="s">
        <v>715</v>
      </c>
      <c r="B258" s="56">
        <v>89746</v>
      </c>
      <c r="C258" s="56" t="s">
        <v>79</v>
      </c>
      <c r="D258" s="57" t="s">
        <v>572</v>
      </c>
      <c r="E258" s="56" t="s">
        <v>76</v>
      </c>
      <c r="F258" s="48">
        <v>26</v>
      </c>
      <c r="G258" s="142">
        <f t="shared" si="63"/>
        <v>9.89</v>
      </c>
      <c r="H258" s="240">
        <f t="shared" si="60"/>
        <v>5.33</v>
      </c>
      <c r="I258" s="144">
        <f t="shared" si="61"/>
        <v>15.22</v>
      </c>
      <c r="J258" s="143">
        <v>19.440000000000001</v>
      </c>
      <c r="K258" s="144">
        <f t="shared" si="62"/>
        <v>505.44</v>
      </c>
      <c r="L258" s="139"/>
    </row>
    <row r="259" spans="1:17" s="53" customFormat="1" ht="20.100000000000001" customHeight="1" outlineLevel="1">
      <c r="A259" s="25" t="s">
        <v>716</v>
      </c>
      <c r="B259" s="56">
        <v>89744</v>
      </c>
      <c r="C259" s="56" t="s">
        <v>79</v>
      </c>
      <c r="D259" s="57" t="s">
        <v>573</v>
      </c>
      <c r="E259" s="56" t="s">
        <v>76</v>
      </c>
      <c r="F259" s="48">
        <v>4</v>
      </c>
      <c r="G259" s="142">
        <f t="shared" si="63"/>
        <v>9.86</v>
      </c>
      <c r="H259" s="240">
        <f t="shared" si="60"/>
        <v>5.31</v>
      </c>
      <c r="I259" s="144">
        <f t="shared" si="61"/>
        <v>15.17</v>
      </c>
      <c r="J259" s="143">
        <v>19.37</v>
      </c>
      <c r="K259" s="144">
        <f t="shared" si="62"/>
        <v>77.48</v>
      </c>
      <c r="L259" s="139"/>
    </row>
    <row r="260" spans="1:17" s="53" customFormat="1" ht="20.100000000000001" customHeight="1" outlineLevel="1">
      <c r="A260" s="25" t="s">
        <v>717</v>
      </c>
      <c r="B260" s="56">
        <v>89693</v>
      </c>
      <c r="C260" s="56" t="s">
        <v>79</v>
      </c>
      <c r="D260" s="57" t="s">
        <v>574</v>
      </c>
      <c r="E260" s="56" t="s">
        <v>76</v>
      </c>
      <c r="F260" s="48">
        <v>4</v>
      </c>
      <c r="G260" s="142">
        <f t="shared" si="63"/>
        <v>22.2</v>
      </c>
      <c r="H260" s="240">
        <f t="shared" si="60"/>
        <v>11.95</v>
      </c>
      <c r="I260" s="144">
        <f t="shared" si="61"/>
        <v>34.15</v>
      </c>
      <c r="J260" s="143">
        <v>43.61</v>
      </c>
      <c r="K260" s="144">
        <f t="shared" si="62"/>
        <v>174.44</v>
      </c>
      <c r="L260" s="139"/>
    </row>
    <row r="261" spans="1:17" s="53" customFormat="1" ht="20.100000000000001" customHeight="1" outlineLevel="1">
      <c r="A261" s="25" t="s">
        <v>989</v>
      </c>
      <c r="B261" s="56">
        <v>89567</v>
      </c>
      <c r="C261" s="56" t="s">
        <v>79</v>
      </c>
      <c r="D261" s="57" t="s">
        <v>849</v>
      </c>
      <c r="E261" s="56" t="s">
        <v>76</v>
      </c>
      <c r="F261" s="176">
        <v>6</v>
      </c>
      <c r="G261" s="142">
        <f t="shared" si="63"/>
        <v>27.98</v>
      </c>
      <c r="H261" s="240">
        <f t="shared" si="60"/>
        <v>15.06</v>
      </c>
      <c r="I261" s="144">
        <f t="shared" si="61"/>
        <v>43.04</v>
      </c>
      <c r="J261" s="143">
        <v>54.96</v>
      </c>
      <c r="K261" s="144">
        <f t="shared" si="62"/>
        <v>329.76</v>
      </c>
      <c r="L261" s="139"/>
    </row>
    <row r="262" spans="1:17" s="53" customFormat="1" ht="20.100000000000001" customHeight="1" outlineLevel="1">
      <c r="A262" s="37" t="s">
        <v>8</v>
      </c>
      <c r="B262" s="11"/>
      <c r="C262" s="11"/>
      <c r="D262" s="12" t="s">
        <v>18</v>
      </c>
      <c r="E262" s="13"/>
      <c r="F262" s="48"/>
      <c r="G262" s="142"/>
      <c r="H262" s="240"/>
      <c r="I262" s="144"/>
      <c r="J262" s="143"/>
      <c r="K262" s="144"/>
      <c r="L262" s="139"/>
    </row>
    <row r="263" spans="1:17" s="53" customFormat="1" ht="20.100000000000001" customHeight="1" outlineLevel="1">
      <c r="A263" s="56" t="s">
        <v>718</v>
      </c>
      <c r="B263" s="56"/>
      <c r="C263" s="56" t="s">
        <v>1082</v>
      </c>
      <c r="D263" s="15" t="s">
        <v>19</v>
      </c>
      <c r="E263" s="56" t="s">
        <v>76</v>
      </c>
      <c r="F263" s="48">
        <v>24</v>
      </c>
      <c r="G263" s="142">
        <f t="shared" si="63"/>
        <v>21.98</v>
      </c>
      <c r="H263" s="240">
        <f t="shared" si="60"/>
        <v>11.84</v>
      </c>
      <c r="I263" s="144">
        <f t="shared" si="61"/>
        <v>33.82</v>
      </c>
      <c r="J263" s="143">
        <v>43.19</v>
      </c>
      <c r="K263" s="144">
        <f>J263*F263</f>
        <v>1036.56</v>
      </c>
      <c r="L263" s="139"/>
    </row>
    <row r="264" spans="1:17" s="53" customFormat="1" ht="20.100000000000001" customHeight="1" outlineLevel="1">
      <c r="A264" s="56" t="s">
        <v>719</v>
      </c>
      <c r="B264" s="56">
        <v>72285</v>
      </c>
      <c r="C264" s="56" t="s">
        <v>79</v>
      </c>
      <c r="D264" s="15" t="s">
        <v>571</v>
      </c>
      <c r="E264" s="56" t="s">
        <v>76</v>
      </c>
      <c r="F264" s="48">
        <v>20</v>
      </c>
      <c r="G264" s="142">
        <f t="shared" si="63"/>
        <v>94.22</v>
      </c>
      <c r="H264" s="240">
        <f t="shared" si="60"/>
        <v>50.73</v>
      </c>
      <c r="I264" s="144">
        <f t="shared" si="61"/>
        <v>144.94999999999999</v>
      </c>
      <c r="J264" s="143">
        <v>185.1</v>
      </c>
      <c r="K264" s="144">
        <f>J264*F264</f>
        <v>3702</v>
      </c>
      <c r="L264" s="139"/>
    </row>
    <row r="265" spans="1:17" s="53" customFormat="1" ht="20.100000000000001" customHeight="1" outlineLevel="1">
      <c r="A265" s="58"/>
      <c r="B265" s="59"/>
      <c r="C265" s="59"/>
      <c r="D265" s="59"/>
      <c r="E265" s="59"/>
      <c r="F265" s="69"/>
      <c r="G265" s="69"/>
      <c r="H265" s="69"/>
      <c r="I265" s="261" t="s">
        <v>182</v>
      </c>
      <c r="J265" s="251"/>
      <c r="K265" s="68">
        <f>SUM(K255:K264)</f>
        <v>17096.47</v>
      </c>
      <c r="L265" s="139"/>
    </row>
    <row r="266" spans="1:17" ht="20.100000000000001" customHeight="1">
      <c r="A266" s="54"/>
      <c r="B266" s="54"/>
      <c r="C266" s="54"/>
      <c r="D266" s="23"/>
      <c r="E266" s="54"/>
      <c r="F266" s="40"/>
      <c r="G266" s="40"/>
      <c r="H266" s="40"/>
      <c r="I266" s="267"/>
      <c r="J266" s="7"/>
      <c r="K266" s="7"/>
      <c r="L266" s="139"/>
    </row>
    <row r="267" spans="1:17" ht="20.100000000000001" customHeight="1">
      <c r="A267" s="36">
        <v>14</v>
      </c>
      <c r="B267" s="36"/>
      <c r="C267" s="36"/>
      <c r="D267" s="20" t="s">
        <v>46</v>
      </c>
      <c r="E267" s="20"/>
      <c r="F267" s="63"/>
      <c r="G267" s="63"/>
      <c r="H267" s="241"/>
      <c r="I267" s="63"/>
      <c r="J267" s="250"/>
      <c r="K267" s="67"/>
      <c r="L267" s="139"/>
    </row>
    <row r="268" spans="1:17" s="53" customFormat="1" ht="20.100000000000001" customHeight="1" outlineLevel="1">
      <c r="A268" s="56" t="s">
        <v>14</v>
      </c>
      <c r="B268" s="56">
        <v>89714</v>
      </c>
      <c r="C268" s="56" t="s">
        <v>79</v>
      </c>
      <c r="D268" s="57" t="s">
        <v>416</v>
      </c>
      <c r="E268" s="56" t="s">
        <v>87</v>
      </c>
      <c r="F268" s="48">
        <v>13.06</v>
      </c>
      <c r="G268" s="142">
        <f t="shared" ref="G268" si="64">(I268*65%)</f>
        <v>22.76</v>
      </c>
      <c r="H268" s="240">
        <f t="shared" ref="H268:H294" si="65">(I268*35%)</f>
        <v>12.26</v>
      </c>
      <c r="I268" s="144">
        <f t="shared" ref="I268:I294" si="66">J268/1.277</f>
        <v>35.020000000000003</v>
      </c>
      <c r="J268" s="143">
        <v>44.72</v>
      </c>
      <c r="K268" s="144">
        <f t="shared" ref="K268:K294" si="67">J268*F268</f>
        <v>584.04</v>
      </c>
      <c r="L268" s="139"/>
      <c r="Q268" s="225"/>
    </row>
    <row r="269" spans="1:17" s="53" customFormat="1" ht="20.100000000000001" customHeight="1" outlineLevel="1">
      <c r="A269" s="56" t="s">
        <v>16</v>
      </c>
      <c r="B269" s="56">
        <v>89711</v>
      </c>
      <c r="C269" s="56" t="s">
        <v>79</v>
      </c>
      <c r="D269" s="57" t="s">
        <v>417</v>
      </c>
      <c r="E269" s="56" t="s">
        <v>87</v>
      </c>
      <c r="F269" s="48">
        <v>25.81</v>
      </c>
      <c r="G269" s="142">
        <f t="shared" ref="G269:G294" si="68">(I269*65%)</f>
        <v>8.0399999999999991</v>
      </c>
      <c r="H269" s="240">
        <f t="shared" si="65"/>
        <v>4.33</v>
      </c>
      <c r="I269" s="144">
        <f t="shared" si="66"/>
        <v>12.37</v>
      </c>
      <c r="J269" s="143">
        <v>15.8</v>
      </c>
      <c r="K269" s="144">
        <f t="shared" si="67"/>
        <v>407.8</v>
      </c>
      <c r="L269" s="139"/>
      <c r="Q269" s="225"/>
    </row>
    <row r="270" spans="1:17" s="53" customFormat="1" ht="20.100000000000001" customHeight="1" outlineLevel="1">
      <c r="A270" s="56" t="s">
        <v>533</v>
      </c>
      <c r="B270" s="56">
        <v>89712</v>
      </c>
      <c r="C270" s="56" t="s">
        <v>79</v>
      </c>
      <c r="D270" s="57" t="s">
        <v>419</v>
      </c>
      <c r="E270" s="56" t="s">
        <v>87</v>
      </c>
      <c r="F270" s="48">
        <v>24.81</v>
      </c>
      <c r="G270" s="142">
        <f t="shared" si="68"/>
        <v>11.88</v>
      </c>
      <c r="H270" s="240">
        <f t="shared" si="65"/>
        <v>6.4</v>
      </c>
      <c r="I270" s="144">
        <f t="shared" si="66"/>
        <v>18.28</v>
      </c>
      <c r="J270" s="143">
        <v>23.34</v>
      </c>
      <c r="K270" s="144">
        <f t="shared" si="67"/>
        <v>579.07000000000005</v>
      </c>
      <c r="L270" s="139"/>
      <c r="Q270" s="225"/>
    </row>
    <row r="271" spans="1:17" s="53" customFormat="1" ht="20.100000000000001" customHeight="1" outlineLevel="1">
      <c r="A271" s="56" t="s">
        <v>534</v>
      </c>
      <c r="B271" s="56">
        <v>89511</v>
      </c>
      <c r="C271" s="56" t="s">
        <v>79</v>
      </c>
      <c r="D271" s="57" t="s">
        <v>420</v>
      </c>
      <c r="E271" s="56" t="s">
        <v>87</v>
      </c>
      <c r="F271" s="48">
        <v>32.42</v>
      </c>
      <c r="G271" s="142">
        <f t="shared" si="68"/>
        <v>14.93</v>
      </c>
      <c r="H271" s="240">
        <f t="shared" si="65"/>
        <v>8.0399999999999991</v>
      </c>
      <c r="I271" s="144">
        <f t="shared" si="66"/>
        <v>22.97</v>
      </c>
      <c r="J271" s="143">
        <v>29.33</v>
      </c>
      <c r="K271" s="144">
        <f t="shared" si="67"/>
        <v>950.88</v>
      </c>
      <c r="L271" s="139"/>
      <c r="Q271" s="225"/>
    </row>
    <row r="272" spans="1:17" s="53" customFormat="1" ht="20.100000000000001" customHeight="1" outlineLevel="1">
      <c r="A272" s="56" t="s">
        <v>187</v>
      </c>
      <c r="B272" s="56">
        <v>89849</v>
      </c>
      <c r="C272" s="56" t="s">
        <v>79</v>
      </c>
      <c r="D272" s="57" t="s">
        <v>418</v>
      </c>
      <c r="E272" s="56" t="s">
        <v>87</v>
      </c>
      <c r="F272" s="48">
        <v>9.6</v>
      </c>
      <c r="G272" s="142">
        <f t="shared" si="68"/>
        <v>21.92</v>
      </c>
      <c r="H272" s="240">
        <f t="shared" si="65"/>
        <v>11.81</v>
      </c>
      <c r="I272" s="144">
        <f t="shared" si="66"/>
        <v>33.729999999999997</v>
      </c>
      <c r="J272" s="143">
        <v>43.07</v>
      </c>
      <c r="K272" s="144">
        <f t="shared" si="67"/>
        <v>413.47</v>
      </c>
      <c r="L272" s="139"/>
      <c r="Q272" s="225"/>
    </row>
    <row r="273" spans="1:17" s="53" customFormat="1" ht="20.100000000000001" customHeight="1" outlineLevel="1">
      <c r="A273" s="56" t="s">
        <v>188</v>
      </c>
      <c r="B273" s="56">
        <v>90375</v>
      </c>
      <c r="C273" s="56" t="s">
        <v>79</v>
      </c>
      <c r="D273" s="57" t="s">
        <v>415</v>
      </c>
      <c r="E273" s="56" t="s">
        <v>76</v>
      </c>
      <c r="F273" s="48">
        <v>2</v>
      </c>
      <c r="G273" s="142">
        <f t="shared" si="68"/>
        <v>3.64</v>
      </c>
      <c r="H273" s="240">
        <f t="shared" si="65"/>
        <v>1.96</v>
      </c>
      <c r="I273" s="144">
        <f t="shared" si="66"/>
        <v>5.6</v>
      </c>
      <c r="J273" s="143">
        <v>7.15</v>
      </c>
      <c r="K273" s="144">
        <f t="shared" si="67"/>
        <v>14.3</v>
      </c>
      <c r="L273" s="139"/>
      <c r="Q273" s="225"/>
    </row>
    <row r="274" spans="1:17" s="53" customFormat="1" ht="20.100000000000001" customHeight="1" outlineLevel="1">
      <c r="A274" s="56" t="s">
        <v>189</v>
      </c>
      <c r="B274" s="56">
        <v>89728</v>
      </c>
      <c r="C274" s="56" t="s">
        <v>79</v>
      </c>
      <c r="D274" s="57" t="s">
        <v>421</v>
      </c>
      <c r="E274" s="56" t="s">
        <v>76</v>
      </c>
      <c r="F274" s="48">
        <v>2</v>
      </c>
      <c r="G274" s="142">
        <f t="shared" si="68"/>
        <v>3.7</v>
      </c>
      <c r="H274" s="240">
        <f t="shared" si="65"/>
        <v>1.99</v>
      </c>
      <c r="I274" s="144">
        <f t="shared" si="66"/>
        <v>5.69</v>
      </c>
      <c r="J274" s="143">
        <v>7.27</v>
      </c>
      <c r="K274" s="144">
        <f t="shared" si="67"/>
        <v>14.54</v>
      </c>
      <c r="L274" s="139"/>
      <c r="Q274" s="225"/>
    </row>
    <row r="275" spans="1:17" s="53" customFormat="1" ht="20.100000000000001" customHeight="1" outlineLevel="1">
      <c r="A275" s="56" t="s">
        <v>561</v>
      </c>
      <c r="B275" s="56">
        <v>89517</v>
      </c>
      <c r="C275" s="56" t="s">
        <v>79</v>
      </c>
      <c r="D275" s="57" t="s">
        <v>569</v>
      </c>
      <c r="E275" s="56" t="s">
        <v>76</v>
      </c>
      <c r="F275" s="48">
        <v>3</v>
      </c>
      <c r="G275" s="142">
        <f t="shared" si="68"/>
        <v>25.21</v>
      </c>
      <c r="H275" s="240">
        <f t="shared" si="65"/>
        <v>13.58</v>
      </c>
      <c r="I275" s="144">
        <f t="shared" si="66"/>
        <v>38.79</v>
      </c>
      <c r="J275" s="143">
        <v>49.54</v>
      </c>
      <c r="K275" s="144">
        <f t="shared" si="67"/>
        <v>148.62</v>
      </c>
      <c r="L275" s="139"/>
      <c r="Q275" s="225"/>
    </row>
    <row r="276" spans="1:17" s="53" customFormat="1" ht="20.100000000000001" customHeight="1" outlineLevel="1">
      <c r="A276" s="56" t="s">
        <v>562</v>
      </c>
      <c r="B276" s="56">
        <v>89746</v>
      </c>
      <c r="C276" s="56" t="s">
        <v>79</v>
      </c>
      <c r="D276" s="57" t="s">
        <v>422</v>
      </c>
      <c r="E276" s="56" t="s">
        <v>76</v>
      </c>
      <c r="F276" s="48">
        <v>4</v>
      </c>
      <c r="G276" s="142">
        <f t="shared" si="68"/>
        <v>9.89</v>
      </c>
      <c r="H276" s="240">
        <f t="shared" si="65"/>
        <v>5.33</v>
      </c>
      <c r="I276" s="144">
        <f t="shared" si="66"/>
        <v>15.22</v>
      </c>
      <c r="J276" s="143">
        <v>19.440000000000001</v>
      </c>
      <c r="K276" s="144">
        <f t="shared" si="67"/>
        <v>77.760000000000005</v>
      </c>
      <c r="L276" s="139"/>
      <c r="Q276" s="225"/>
    </row>
    <row r="277" spans="1:17" s="53" customFormat="1" ht="20.100000000000001" customHeight="1" outlineLevel="1">
      <c r="A277" s="56" t="s">
        <v>563</v>
      </c>
      <c r="B277" s="56">
        <v>89732</v>
      </c>
      <c r="C277" s="56" t="s">
        <v>79</v>
      </c>
      <c r="D277" s="57" t="s">
        <v>423</v>
      </c>
      <c r="E277" s="56" t="s">
        <v>76</v>
      </c>
      <c r="F277" s="48">
        <v>2</v>
      </c>
      <c r="G277" s="142">
        <f t="shared" si="68"/>
        <v>4.68</v>
      </c>
      <c r="H277" s="240">
        <f t="shared" si="65"/>
        <v>2.52</v>
      </c>
      <c r="I277" s="144">
        <f t="shared" si="66"/>
        <v>7.2</v>
      </c>
      <c r="J277" s="143">
        <v>9.19</v>
      </c>
      <c r="K277" s="144">
        <f t="shared" si="67"/>
        <v>18.38</v>
      </c>
      <c r="L277" s="139"/>
      <c r="Q277" s="225"/>
    </row>
    <row r="278" spans="1:17" s="53" customFormat="1" ht="20.100000000000001" customHeight="1" outlineLevel="1">
      <c r="A278" s="56" t="s">
        <v>190</v>
      </c>
      <c r="B278" s="56">
        <v>89726</v>
      </c>
      <c r="C278" s="56" t="s">
        <v>79</v>
      </c>
      <c r="D278" s="57" t="s">
        <v>424</v>
      </c>
      <c r="E278" s="56" t="s">
        <v>76</v>
      </c>
      <c r="F278" s="48">
        <v>4</v>
      </c>
      <c r="G278" s="142">
        <f t="shared" si="68"/>
        <v>3.72</v>
      </c>
      <c r="H278" s="240">
        <f t="shared" si="65"/>
        <v>2</v>
      </c>
      <c r="I278" s="144">
        <f t="shared" si="66"/>
        <v>5.72</v>
      </c>
      <c r="J278" s="143">
        <v>7.3</v>
      </c>
      <c r="K278" s="144">
        <f t="shared" si="67"/>
        <v>29.2</v>
      </c>
      <c r="L278" s="139"/>
      <c r="Q278" s="225"/>
    </row>
    <row r="279" spans="1:17" s="53" customFormat="1" ht="20.100000000000001" customHeight="1" outlineLevel="1">
      <c r="A279" s="56" t="s">
        <v>564</v>
      </c>
      <c r="B279" s="56">
        <v>89744</v>
      </c>
      <c r="C279" s="56" t="s">
        <v>79</v>
      </c>
      <c r="D279" s="57" t="s">
        <v>425</v>
      </c>
      <c r="E279" s="56" t="s">
        <v>76</v>
      </c>
      <c r="F279" s="48">
        <v>3</v>
      </c>
      <c r="G279" s="142">
        <f t="shared" si="68"/>
        <v>9.86</v>
      </c>
      <c r="H279" s="240">
        <f t="shared" si="65"/>
        <v>5.31</v>
      </c>
      <c r="I279" s="144">
        <f t="shared" si="66"/>
        <v>15.17</v>
      </c>
      <c r="J279" s="143">
        <v>19.37</v>
      </c>
      <c r="K279" s="144">
        <f t="shared" si="67"/>
        <v>58.11</v>
      </c>
      <c r="L279" s="139"/>
      <c r="Q279" s="225"/>
    </row>
    <row r="280" spans="1:17" s="53" customFormat="1" ht="20.100000000000001" customHeight="1" outlineLevel="1">
      <c r="A280" s="56" t="s">
        <v>565</v>
      </c>
      <c r="B280" s="56">
        <v>89522</v>
      </c>
      <c r="C280" s="56" t="s">
        <v>79</v>
      </c>
      <c r="D280" s="57" t="s">
        <v>570</v>
      </c>
      <c r="E280" s="56" t="s">
        <v>76</v>
      </c>
      <c r="F280" s="48">
        <v>5</v>
      </c>
      <c r="G280" s="142">
        <f t="shared" si="68"/>
        <v>10.26</v>
      </c>
      <c r="H280" s="240">
        <f t="shared" si="65"/>
        <v>5.53</v>
      </c>
      <c r="I280" s="144">
        <f t="shared" si="66"/>
        <v>15.79</v>
      </c>
      <c r="J280" s="143">
        <v>20.16</v>
      </c>
      <c r="K280" s="144">
        <f t="shared" si="67"/>
        <v>100.8</v>
      </c>
      <c r="L280" s="139"/>
      <c r="Q280" s="225"/>
    </row>
    <row r="281" spans="1:17" s="53" customFormat="1" ht="20.100000000000001" customHeight="1" outlineLevel="1">
      <c r="A281" s="56" t="s">
        <v>566</v>
      </c>
      <c r="B281" s="56">
        <v>89724</v>
      </c>
      <c r="C281" s="56" t="s">
        <v>79</v>
      </c>
      <c r="D281" s="57" t="s">
        <v>426</v>
      </c>
      <c r="E281" s="56" t="s">
        <v>76</v>
      </c>
      <c r="F281" s="48">
        <v>5</v>
      </c>
      <c r="G281" s="142">
        <f t="shared" si="68"/>
        <v>3.28</v>
      </c>
      <c r="H281" s="240">
        <f t="shared" si="65"/>
        <v>1.77</v>
      </c>
      <c r="I281" s="144">
        <f t="shared" si="66"/>
        <v>5.05</v>
      </c>
      <c r="J281" s="143">
        <v>6.45</v>
      </c>
      <c r="K281" s="144">
        <f t="shared" si="67"/>
        <v>32.25</v>
      </c>
      <c r="L281" s="139"/>
      <c r="Q281" s="225"/>
    </row>
    <row r="282" spans="1:17" s="53" customFormat="1" ht="30" customHeight="1" outlineLevel="1">
      <c r="A282" s="56" t="s">
        <v>191</v>
      </c>
      <c r="B282" s="56">
        <v>89724</v>
      </c>
      <c r="C282" s="56" t="s">
        <v>79</v>
      </c>
      <c r="D282" s="57" t="s">
        <v>427</v>
      </c>
      <c r="E282" s="56" t="s">
        <v>76</v>
      </c>
      <c r="F282" s="48">
        <v>5</v>
      </c>
      <c r="G282" s="142">
        <f t="shared" si="68"/>
        <v>3.49</v>
      </c>
      <c r="H282" s="240">
        <f t="shared" si="65"/>
        <v>1.88</v>
      </c>
      <c r="I282" s="144">
        <f t="shared" si="66"/>
        <v>5.37</v>
      </c>
      <c r="J282" s="143">
        <v>6.86</v>
      </c>
      <c r="K282" s="144">
        <f t="shared" si="67"/>
        <v>34.299999999999997</v>
      </c>
      <c r="L282" s="139"/>
      <c r="Q282" s="225"/>
    </row>
    <row r="283" spans="1:17" s="53" customFormat="1" ht="20.100000000000001" customHeight="1" outlineLevel="1">
      <c r="A283" s="56" t="s">
        <v>192</v>
      </c>
      <c r="B283" s="56">
        <v>89569</v>
      </c>
      <c r="C283" s="56" t="s">
        <v>79</v>
      </c>
      <c r="D283" s="57" t="s">
        <v>428</v>
      </c>
      <c r="E283" s="56" t="s">
        <v>76</v>
      </c>
      <c r="F283" s="48">
        <v>3</v>
      </c>
      <c r="G283" s="142">
        <f t="shared" si="68"/>
        <v>27.09</v>
      </c>
      <c r="H283" s="240">
        <f t="shared" si="65"/>
        <v>14.58</v>
      </c>
      <c r="I283" s="144">
        <f t="shared" si="66"/>
        <v>41.67</v>
      </c>
      <c r="J283" s="143">
        <v>53.21</v>
      </c>
      <c r="K283" s="144">
        <f t="shared" si="67"/>
        <v>159.63</v>
      </c>
      <c r="L283" s="139"/>
      <c r="Q283" s="225"/>
    </row>
    <row r="284" spans="1:17" s="53" customFormat="1" ht="20.100000000000001" customHeight="1" outlineLevel="1">
      <c r="A284" s="56" t="s">
        <v>263</v>
      </c>
      <c r="B284" s="56">
        <v>89623</v>
      </c>
      <c r="C284" s="56" t="s">
        <v>79</v>
      </c>
      <c r="D284" s="57" t="s">
        <v>429</v>
      </c>
      <c r="E284" s="56" t="s">
        <v>76</v>
      </c>
      <c r="F284" s="48">
        <v>3</v>
      </c>
      <c r="G284" s="142">
        <f t="shared" si="68"/>
        <v>6.96</v>
      </c>
      <c r="H284" s="240">
        <f t="shared" si="65"/>
        <v>3.75</v>
      </c>
      <c r="I284" s="144">
        <f t="shared" si="66"/>
        <v>10.7</v>
      </c>
      <c r="J284" s="143">
        <v>13.66</v>
      </c>
      <c r="K284" s="144">
        <f t="shared" si="67"/>
        <v>40.98</v>
      </c>
      <c r="L284" s="139"/>
      <c r="Q284" s="225"/>
    </row>
    <row r="285" spans="1:17" s="53" customFormat="1" ht="20.100000000000001" customHeight="1" outlineLevel="1">
      <c r="A285" s="56" t="s">
        <v>567</v>
      </c>
      <c r="B285" s="56">
        <v>89696</v>
      </c>
      <c r="C285" s="56" t="s">
        <v>79</v>
      </c>
      <c r="D285" s="57" t="s">
        <v>430</v>
      </c>
      <c r="E285" s="56" t="s">
        <v>76</v>
      </c>
      <c r="F285" s="48">
        <v>3</v>
      </c>
      <c r="G285" s="142">
        <f t="shared" si="68"/>
        <v>18.82</v>
      </c>
      <c r="H285" s="240">
        <f t="shared" si="65"/>
        <v>10.14</v>
      </c>
      <c r="I285" s="144">
        <f t="shared" si="66"/>
        <v>28.96</v>
      </c>
      <c r="J285" s="143">
        <v>36.979999999999997</v>
      </c>
      <c r="K285" s="144">
        <f t="shared" si="67"/>
        <v>110.94</v>
      </c>
      <c r="L285" s="139"/>
      <c r="Q285" s="225"/>
    </row>
    <row r="286" spans="1:17" s="53" customFormat="1" ht="20.100000000000001" customHeight="1" outlineLevel="1">
      <c r="A286" s="56" t="s">
        <v>568</v>
      </c>
      <c r="B286" s="56">
        <v>89696</v>
      </c>
      <c r="C286" s="56" t="s">
        <v>79</v>
      </c>
      <c r="D286" s="57" t="s">
        <v>635</v>
      </c>
      <c r="E286" s="56" t="s">
        <v>76</v>
      </c>
      <c r="F286" s="48">
        <v>7</v>
      </c>
      <c r="G286" s="142">
        <f t="shared" si="68"/>
        <v>18.82</v>
      </c>
      <c r="H286" s="240">
        <f t="shared" si="65"/>
        <v>10.14</v>
      </c>
      <c r="I286" s="144">
        <f t="shared" si="66"/>
        <v>28.96</v>
      </c>
      <c r="J286" s="143">
        <v>36.979999999999997</v>
      </c>
      <c r="K286" s="144">
        <f t="shared" si="67"/>
        <v>258.86</v>
      </c>
      <c r="L286" s="139"/>
      <c r="Q286" s="225"/>
    </row>
    <row r="287" spans="1:17" s="53" customFormat="1" ht="20.100000000000001" customHeight="1" outlineLevel="1">
      <c r="A287" s="56" t="s">
        <v>535</v>
      </c>
      <c r="B287" s="56">
        <v>89784</v>
      </c>
      <c r="C287" s="56" t="s">
        <v>79</v>
      </c>
      <c r="D287" s="57" t="s">
        <v>431</v>
      </c>
      <c r="E287" s="56" t="s">
        <v>76</v>
      </c>
      <c r="F287" s="48">
        <v>6</v>
      </c>
      <c r="G287" s="142">
        <f t="shared" si="68"/>
        <v>7.85</v>
      </c>
      <c r="H287" s="240">
        <f t="shared" si="65"/>
        <v>4.2300000000000004</v>
      </c>
      <c r="I287" s="144">
        <f t="shared" si="66"/>
        <v>12.08</v>
      </c>
      <c r="J287" s="143">
        <v>15.43</v>
      </c>
      <c r="K287" s="144">
        <f t="shared" si="67"/>
        <v>92.58</v>
      </c>
      <c r="L287" s="139"/>
      <c r="Q287" s="225"/>
    </row>
    <row r="288" spans="1:17" s="53" customFormat="1" ht="20.100000000000001" customHeight="1" outlineLevel="1">
      <c r="A288" s="56" t="s">
        <v>536</v>
      </c>
      <c r="B288" s="56">
        <v>89707</v>
      </c>
      <c r="C288" s="56" t="s">
        <v>79</v>
      </c>
      <c r="D288" s="57" t="s">
        <v>433</v>
      </c>
      <c r="E288" s="56" t="s">
        <v>76</v>
      </c>
      <c r="F288" s="48">
        <v>6</v>
      </c>
      <c r="G288" s="142">
        <f t="shared" si="68"/>
        <v>13.71</v>
      </c>
      <c r="H288" s="240">
        <f t="shared" si="65"/>
        <v>7.38</v>
      </c>
      <c r="I288" s="144">
        <f t="shared" si="66"/>
        <v>21.09</v>
      </c>
      <c r="J288" s="143">
        <v>26.93</v>
      </c>
      <c r="K288" s="144">
        <f t="shared" si="67"/>
        <v>161.58000000000001</v>
      </c>
      <c r="L288" s="139"/>
      <c r="Q288" s="225"/>
    </row>
    <row r="289" spans="1:17" s="228" customFormat="1" ht="20.100000000000001" customHeight="1" outlineLevel="1">
      <c r="A289" s="56" t="s">
        <v>537</v>
      </c>
      <c r="B289" s="56" t="s">
        <v>1086</v>
      </c>
      <c r="C289" s="177" t="s">
        <v>79</v>
      </c>
      <c r="D289" s="57" t="s">
        <v>633</v>
      </c>
      <c r="E289" s="56" t="s">
        <v>76</v>
      </c>
      <c r="F289" s="48">
        <v>9</v>
      </c>
      <c r="G289" s="142">
        <f t="shared" si="68"/>
        <v>208.62</v>
      </c>
      <c r="H289" s="240">
        <f t="shared" si="65"/>
        <v>112.34</v>
      </c>
      <c r="I289" s="144">
        <f t="shared" si="66"/>
        <v>320.95999999999998</v>
      </c>
      <c r="J289" s="143">
        <v>409.87</v>
      </c>
      <c r="K289" s="144">
        <f t="shared" si="67"/>
        <v>3688.83</v>
      </c>
      <c r="L289" s="227"/>
      <c r="Q289" s="229"/>
    </row>
    <row r="290" spans="1:17" s="53" customFormat="1" ht="20.100000000000001" customHeight="1" outlineLevel="1">
      <c r="A290" s="56" t="s">
        <v>538</v>
      </c>
      <c r="B290" s="56">
        <v>83446</v>
      </c>
      <c r="C290" s="177" t="s">
        <v>79</v>
      </c>
      <c r="D290" s="57" t="s">
        <v>632</v>
      </c>
      <c r="E290" s="56" t="s">
        <v>76</v>
      </c>
      <c r="F290" s="48">
        <v>1</v>
      </c>
      <c r="G290" s="142">
        <f t="shared" si="68"/>
        <v>82.31</v>
      </c>
      <c r="H290" s="240">
        <f t="shared" si="65"/>
        <v>44.32</v>
      </c>
      <c r="I290" s="144">
        <f t="shared" si="66"/>
        <v>126.63</v>
      </c>
      <c r="J290" s="143">
        <v>161.71</v>
      </c>
      <c r="K290" s="144">
        <f t="shared" si="67"/>
        <v>161.71</v>
      </c>
      <c r="L290" s="139"/>
      <c r="Q290" s="225"/>
    </row>
    <row r="291" spans="1:17" s="53" customFormat="1" ht="20.100000000000001" customHeight="1" outlineLevel="1">
      <c r="A291" s="56" t="s">
        <v>539</v>
      </c>
      <c r="B291" s="56">
        <v>89710</v>
      </c>
      <c r="C291" s="56" t="s">
        <v>79</v>
      </c>
      <c r="D291" s="57" t="s">
        <v>432</v>
      </c>
      <c r="E291" s="56" t="s">
        <v>76</v>
      </c>
      <c r="F291" s="48">
        <v>2</v>
      </c>
      <c r="G291" s="142">
        <f t="shared" si="68"/>
        <v>5.19</v>
      </c>
      <c r="H291" s="240">
        <f t="shared" si="65"/>
        <v>2.79</v>
      </c>
      <c r="I291" s="144">
        <f t="shared" si="66"/>
        <v>7.98</v>
      </c>
      <c r="J291" s="143">
        <v>10.19</v>
      </c>
      <c r="K291" s="144">
        <f t="shared" si="67"/>
        <v>20.38</v>
      </c>
      <c r="L291" s="139"/>
      <c r="Q291" s="225"/>
    </row>
    <row r="292" spans="1:17" s="53" customFormat="1" ht="20.100000000000001" customHeight="1" outlineLevel="1">
      <c r="A292" s="56" t="s">
        <v>540</v>
      </c>
      <c r="B292" s="56" t="s">
        <v>1085</v>
      </c>
      <c r="C292" s="56" t="s">
        <v>94</v>
      </c>
      <c r="D292" s="57" t="s">
        <v>634</v>
      </c>
      <c r="E292" s="56" t="s">
        <v>76</v>
      </c>
      <c r="F292" s="48">
        <v>39</v>
      </c>
      <c r="G292" s="142">
        <f t="shared" si="68"/>
        <v>4.8899999999999997</v>
      </c>
      <c r="H292" s="240">
        <f t="shared" si="65"/>
        <v>2.64</v>
      </c>
      <c r="I292" s="144">
        <f t="shared" si="66"/>
        <v>7.53</v>
      </c>
      <c r="J292" s="143">
        <v>9.6199999999999992</v>
      </c>
      <c r="K292" s="144">
        <f t="shared" si="67"/>
        <v>375.18</v>
      </c>
      <c r="L292" s="139"/>
      <c r="Q292" s="225"/>
    </row>
    <row r="293" spans="1:17" s="53" customFormat="1" ht="20.100000000000001" customHeight="1" outlineLevel="1">
      <c r="A293" s="56" t="s">
        <v>541</v>
      </c>
      <c r="B293" s="56">
        <v>98078</v>
      </c>
      <c r="C293" s="56" t="s">
        <v>79</v>
      </c>
      <c r="D293" s="57" t="s">
        <v>129</v>
      </c>
      <c r="E293" s="56" t="s">
        <v>76</v>
      </c>
      <c r="F293" s="48">
        <v>1</v>
      </c>
      <c r="G293" s="142">
        <f t="shared" si="68"/>
        <v>916.02</v>
      </c>
      <c r="H293" s="240">
        <f t="shared" si="65"/>
        <v>493.24</v>
      </c>
      <c r="I293" s="144">
        <f t="shared" si="66"/>
        <v>1409.26</v>
      </c>
      <c r="J293" s="143">
        <v>1799.63</v>
      </c>
      <c r="K293" s="144">
        <f t="shared" si="67"/>
        <v>1799.63</v>
      </c>
      <c r="L293" s="139"/>
      <c r="Q293" s="225"/>
    </row>
    <row r="294" spans="1:17" s="53" customFormat="1" ht="20.100000000000001" customHeight="1" outlineLevel="1">
      <c r="A294" s="56" t="s">
        <v>542</v>
      </c>
      <c r="B294" s="56">
        <v>98054</v>
      </c>
      <c r="C294" s="56" t="s">
        <v>79</v>
      </c>
      <c r="D294" s="57" t="s">
        <v>130</v>
      </c>
      <c r="E294" s="56" t="s">
        <v>76</v>
      </c>
      <c r="F294" s="48">
        <v>2</v>
      </c>
      <c r="G294" s="142">
        <f t="shared" si="68"/>
        <v>850.12</v>
      </c>
      <c r="H294" s="240">
        <f t="shared" si="65"/>
        <v>457.76</v>
      </c>
      <c r="I294" s="144">
        <f t="shared" si="66"/>
        <v>1307.8800000000001</v>
      </c>
      <c r="J294" s="143">
        <v>1670.16</v>
      </c>
      <c r="K294" s="144">
        <f t="shared" si="67"/>
        <v>3340.32</v>
      </c>
      <c r="L294" s="139"/>
      <c r="Q294" s="225"/>
    </row>
    <row r="295" spans="1:17" ht="20.100000000000001" customHeight="1" outlineLevel="1">
      <c r="A295" s="58"/>
      <c r="B295" s="59"/>
      <c r="C295" s="59"/>
      <c r="D295" s="59"/>
      <c r="E295" s="59"/>
      <c r="F295" s="69"/>
      <c r="G295" s="69"/>
      <c r="H295" s="69"/>
      <c r="I295" s="261" t="s">
        <v>182</v>
      </c>
      <c r="J295" s="251"/>
      <c r="K295" s="68">
        <f>SUM(K268:K294)</f>
        <v>13674.14</v>
      </c>
      <c r="L295" s="139"/>
      <c r="Q295" s="226"/>
    </row>
    <row r="296" spans="1:17" ht="20.100000000000001" customHeight="1">
      <c r="A296" s="54"/>
      <c r="B296" s="54"/>
      <c r="C296" s="54"/>
      <c r="D296" s="23"/>
      <c r="E296" s="54"/>
      <c r="F296" s="40"/>
      <c r="G296" s="40"/>
      <c r="H296" s="40"/>
      <c r="I296" s="267"/>
      <c r="J296" s="7"/>
      <c r="K296" s="7"/>
      <c r="L296" s="139"/>
    </row>
    <row r="297" spans="1:17" ht="20.100000000000001" customHeight="1">
      <c r="A297" s="36">
        <v>15</v>
      </c>
      <c r="B297" s="36"/>
      <c r="C297" s="36"/>
      <c r="D297" s="20" t="s">
        <v>21</v>
      </c>
      <c r="E297" s="20"/>
      <c r="F297" s="63"/>
      <c r="G297" s="63"/>
      <c r="H297" s="241"/>
      <c r="I297" s="63"/>
      <c r="J297" s="250"/>
      <c r="K297" s="67"/>
      <c r="L297" s="139"/>
    </row>
    <row r="298" spans="1:17" ht="39.950000000000003" customHeight="1" outlineLevel="1">
      <c r="A298" s="56" t="s">
        <v>47</v>
      </c>
      <c r="B298" s="56" t="s">
        <v>243</v>
      </c>
      <c r="C298" s="56" t="s">
        <v>94</v>
      </c>
      <c r="D298" s="57" t="s">
        <v>396</v>
      </c>
      <c r="E298" s="56" t="s">
        <v>76</v>
      </c>
      <c r="F298" s="48">
        <v>2</v>
      </c>
      <c r="G298" s="142">
        <f t="shared" ref="G298" si="69">(I298*65%)</f>
        <v>466.24</v>
      </c>
      <c r="H298" s="240">
        <f t="shared" ref="H298:H328" si="70">(I298*35%)</f>
        <v>251.05</v>
      </c>
      <c r="I298" s="144">
        <f t="shared" ref="I298:I328" si="71">J298/1.277</f>
        <v>717.29</v>
      </c>
      <c r="J298" s="143">
        <v>915.98</v>
      </c>
      <c r="K298" s="144">
        <f t="shared" ref="K298:K328" si="72">J298*F298</f>
        <v>1831.96</v>
      </c>
      <c r="L298" s="139"/>
    </row>
    <row r="299" spans="1:17" ht="30" customHeight="1" outlineLevel="1">
      <c r="A299" s="56" t="s">
        <v>48</v>
      </c>
      <c r="B299" s="56">
        <v>95470</v>
      </c>
      <c r="C299" s="56" t="s">
        <v>79</v>
      </c>
      <c r="D299" s="57" t="s">
        <v>388</v>
      </c>
      <c r="E299" s="56" t="s">
        <v>76</v>
      </c>
      <c r="F299" s="48">
        <v>4</v>
      </c>
      <c r="G299" s="142">
        <f t="shared" ref="G299:G328" si="73">(I299*65%)</f>
        <v>197.16</v>
      </c>
      <c r="H299" s="240">
        <f t="shared" si="70"/>
        <v>106.16</v>
      </c>
      <c r="I299" s="144">
        <f t="shared" si="71"/>
        <v>303.32</v>
      </c>
      <c r="J299" s="143">
        <v>387.34</v>
      </c>
      <c r="K299" s="144">
        <f t="shared" si="72"/>
        <v>1549.36</v>
      </c>
      <c r="L299" s="139"/>
    </row>
    <row r="300" spans="1:17" ht="39.950000000000003" customHeight="1" outlineLevel="1">
      <c r="A300" s="56" t="s">
        <v>49</v>
      </c>
      <c r="B300" s="178">
        <v>72739</v>
      </c>
      <c r="C300" s="56" t="s">
        <v>79</v>
      </c>
      <c r="D300" s="57" t="s">
        <v>264</v>
      </c>
      <c r="E300" s="56" t="s">
        <v>76</v>
      </c>
      <c r="F300" s="48">
        <v>20</v>
      </c>
      <c r="G300" s="142">
        <f t="shared" si="73"/>
        <v>244.34</v>
      </c>
      <c r="H300" s="240">
        <f t="shared" si="70"/>
        <v>131.57</v>
      </c>
      <c r="I300" s="144">
        <f t="shared" si="71"/>
        <v>375.91</v>
      </c>
      <c r="J300" s="143">
        <v>480.04</v>
      </c>
      <c r="K300" s="144">
        <f t="shared" si="72"/>
        <v>9600.7999999999993</v>
      </c>
      <c r="L300" s="139"/>
    </row>
    <row r="301" spans="1:17" ht="30" customHeight="1" outlineLevel="1">
      <c r="A301" s="56" t="s">
        <v>253</v>
      </c>
      <c r="B301" s="178"/>
      <c r="C301" s="56" t="s">
        <v>1082</v>
      </c>
      <c r="D301" s="57" t="s">
        <v>389</v>
      </c>
      <c r="E301" s="56" t="s">
        <v>76</v>
      </c>
      <c r="F301" s="48">
        <v>26</v>
      </c>
      <c r="G301" s="142">
        <f t="shared" si="73"/>
        <v>139.77000000000001</v>
      </c>
      <c r="H301" s="240">
        <f t="shared" si="70"/>
        <v>75.260000000000005</v>
      </c>
      <c r="I301" s="144">
        <f t="shared" si="71"/>
        <v>215.03</v>
      </c>
      <c r="J301" s="143">
        <v>274.58999999999997</v>
      </c>
      <c r="K301" s="144">
        <f t="shared" si="72"/>
        <v>7139.34</v>
      </c>
      <c r="L301" s="139"/>
    </row>
    <row r="302" spans="1:17" s="53" customFormat="1" ht="35.25" customHeight="1" outlineLevel="1">
      <c r="A302" s="56" t="s">
        <v>50</v>
      </c>
      <c r="B302" s="56">
        <v>86901</v>
      </c>
      <c r="C302" s="56" t="s">
        <v>79</v>
      </c>
      <c r="D302" s="57" t="s">
        <v>122</v>
      </c>
      <c r="E302" s="56" t="s">
        <v>76</v>
      </c>
      <c r="F302" s="48">
        <v>22</v>
      </c>
      <c r="G302" s="142">
        <f t="shared" si="73"/>
        <v>63.06</v>
      </c>
      <c r="H302" s="240">
        <f t="shared" si="70"/>
        <v>33.950000000000003</v>
      </c>
      <c r="I302" s="144">
        <f t="shared" si="71"/>
        <v>97.01</v>
      </c>
      <c r="J302" s="143">
        <v>123.88</v>
      </c>
      <c r="K302" s="144">
        <f t="shared" si="72"/>
        <v>2725.36</v>
      </c>
      <c r="L302" s="139"/>
    </row>
    <row r="303" spans="1:17" s="53" customFormat="1" ht="39.950000000000003" customHeight="1" outlineLevel="1">
      <c r="A303" s="56" t="s">
        <v>51</v>
      </c>
      <c r="B303" s="56"/>
      <c r="C303" s="56" t="s">
        <v>1082</v>
      </c>
      <c r="D303" s="57" t="s">
        <v>125</v>
      </c>
      <c r="E303" s="56" t="s">
        <v>76</v>
      </c>
      <c r="F303" s="48">
        <v>3</v>
      </c>
      <c r="G303" s="142">
        <f t="shared" si="73"/>
        <v>161.66999999999999</v>
      </c>
      <c r="H303" s="240">
        <f t="shared" si="70"/>
        <v>87.06</v>
      </c>
      <c r="I303" s="144">
        <f t="shared" si="71"/>
        <v>248.73</v>
      </c>
      <c r="J303" s="143">
        <v>317.63</v>
      </c>
      <c r="K303" s="144">
        <f t="shared" si="72"/>
        <v>952.89</v>
      </c>
      <c r="L303" s="139"/>
    </row>
    <row r="304" spans="1:17" s="53" customFormat="1" ht="39.950000000000003" customHeight="1" outlineLevel="1">
      <c r="A304" s="56" t="s">
        <v>52</v>
      </c>
      <c r="B304" s="56">
        <v>86936</v>
      </c>
      <c r="C304" s="56" t="s">
        <v>79</v>
      </c>
      <c r="D304" s="57" t="s">
        <v>126</v>
      </c>
      <c r="E304" s="56" t="s">
        <v>62</v>
      </c>
      <c r="F304" s="48">
        <v>15</v>
      </c>
      <c r="G304" s="142">
        <f t="shared" si="73"/>
        <v>231.33</v>
      </c>
      <c r="H304" s="240">
        <f t="shared" si="70"/>
        <v>124.56</v>
      </c>
      <c r="I304" s="144">
        <f t="shared" si="71"/>
        <v>355.89</v>
      </c>
      <c r="J304" s="143">
        <v>454.47</v>
      </c>
      <c r="K304" s="144">
        <f t="shared" si="72"/>
        <v>6817.05</v>
      </c>
      <c r="L304" s="139"/>
    </row>
    <row r="305" spans="1:12" ht="20.100000000000001" customHeight="1" outlineLevel="1">
      <c r="A305" s="56" t="s">
        <v>53</v>
      </c>
      <c r="B305" s="56"/>
      <c r="C305" s="56" t="s">
        <v>1082</v>
      </c>
      <c r="D305" s="57" t="s">
        <v>252</v>
      </c>
      <c r="E305" s="56" t="s">
        <v>76</v>
      </c>
      <c r="F305" s="48">
        <v>4</v>
      </c>
      <c r="G305" s="142">
        <f t="shared" si="73"/>
        <v>26.42</v>
      </c>
      <c r="H305" s="240">
        <f t="shared" si="70"/>
        <v>14.22</v>
      </c>
      <c r="I305" s="144">
        <f t="shared" si="71"/>
        <v>40.64</v>
      </c>
      <c r="J305" s="143">
        <v>51.9</v>
      </c>
      <c r="K305" s="144">
        <f t="shared" si="72"/>
        <v>207.6</v>
      </c>
      <c r="L305" s="139"/>
    </row>
    <row r="306" spans="1:12" ht="30" customHeight="1" outlineLevel="1">
      <c r="A306" s="56" t="s">
        <v>54</v>
      </c>
      <c r="B306" s="56">
        <v>86904</v>
      </c>
      <c r="C306" s="56" t="s">
        <v>79</v>
      </c>
      <c r="D306" s="57" t="s">
        <v>1058</v>
      </c>
      <c r="E306" s="56" t="s">
        <v>76</v>
      </c>
      <c r="F306" s="48">
        <v>4</v>
      </c>
      <c r="G306" s="142">
        <f t="shared" si="73"/>
        <v>56.1</v>
      </c>
      <c r="H306" s="240">
        <f t="shared" si="70"/>
        <v>30.21</v>
      </c>
      <c r="I306" s="144">
        <f t="shared" si="71"/>
        <v>86.3</v>
      </c>
      <c r="J306" s="143">
        <v>110.21</v>
      </c>
      <c r="K306" s="144">
        <f t="shared" si="72"/>
        <v>440.84</v>
      </c>
      <c r="L306" s="139"/>
    </row>
    <row r="307" spans="1:12" ht="30" customHeight="1" outlineLevel="1">
      <c r="A307" s="56" t="s">
        <v>55</v>
      </c>
      <c r="B307" s="56">
        <v>86904</v>
      </c>
      <c r="C307" s="56" t="s">
        <v>79</v>
      </c>
      <c r="D307" s="57" t="s">
        <v>391</v>
      </c>
      <c r="E307" s="56" t="s">
        <v>76</v>
      </c>
      <c r="F307" s="48">
        <v>6</v>
      </c>
      <c r="G307" s="142">
        <f t="shared" si="73"/>
        <v>56.1</v>
      </c>
      <c r="H307" s="240">
        <f t="shared" si="70"/>
        <v>30.21</v>
      </c>
      <c r="I307" s="144">
        <f t="shared" si="71"/>
        <v>86.3</v>
      </c>
      <c r="J307" s="143">
        <v>110.21</v>
      </c>
      <c r="K307" s="144">
        <f t="shared" si="72"/>
        <v>661.26</v>
      </c>
      <c r="L307" s="139"/>
    </row>
    <row r="308" spans="1:12" ht="30" customHeight="1" outlineLevel="1">
      <c r="A308" s="56" t="s">
        <v>56</v>
      </c>
      <c r="B308" s="56">
        <v>86919</v>
      </c>
      <c r="C308" s="56" t="s">
        <v>79</v>
      </c>
      <c r="D308" s="57" t="s">
        <v>398</v>
      </c>
      <c r="E308" s="56" t="s">
        <v>76</v>
      </c>
      <c r="F308" s="48">
        <v>7</v>
      </c>
      <c r="G308" s="142">
        <f t="shared" si="73"/>
        <v>380.7</v>
      </c>
      <c r="H308" s="240">
        <f t="shared" si="70"/>
        <v>204.99</v>
      </c>
      <c r="I308" s="144">
        <f t="shared" si="71"/>
        <v>585.69000000000005</v>
      </c>
      <c r="J308" s="143">
        <v>747.93</v>
      </c>
      <c r="K308" s="144">
        <f t="shared" si="72"/>
        <v>5235.51</v>
      </c>
      <c r="L308" s="139"/>
    </row>
    <row r="309" spans="1:12" ht="30" customHeight="1" outlineLevel="1">
      <c r="A309" s="56" t="s">
        <v>193</v>
      </c>
      <c r="B309" s="56">
        <v>9535</v>
      </c>
      <c r="C309" s="56" t="s">
        <v>79</v>
      </c>
      <c r="D309" s="57" t="s">
        <v>123</v>
      </c>
      <c r="E309" s="56" t="s">
        <v>76</v>
      </c>
      <c r="F309" s="48">
        <v>15</v>
      </c>
      <c r="G309" s="142">
        <f t="shared" si="73"/>
        <v>33.549999999999997</v>
      </c>
      <c r="H309" s="240">
        <f t="shared" si="70"/>
        <v>18.07</v>
      </c>
      <c r="I309" s="144">
        <f t="shared" si="71"/>
        <v>51.62</v>
      </c>
      <c r="J309" s="143">
        <v>65.92</v>
      </c>
      <c r="K309" s="144">
        <f t="shared" si="72"/>
        <v>988.8</v>
      </c>
      <c r="L309" s="139"/>
    </row>
    <row r="310" spans="1:12" ht="30" customHeight="1" outlineLevel="1">
      <c r="A310" s="56" t="s">
        <v>57</v>
      </c>
      <c r="B310" s="178" t="s">
        <v>242</v>
      </c>
      <c r="C310" s="179" t="s">
        <v>94</v>
      </c>
      <c r="D310" s="57" t="s">
        <v>390</v>
      </c>
      <c r="E310" s="56" t="s">
        <v>76</v>
      </c>
      <c r="F310" s="48">
        <v>2</v>
      </c>
      <c r="G310" s="142">
        <f t="shared" si="73"/>
        <v>281.27</v>
      </c>
      <c r="H310" s="240">
        <f t="shared" si="70"/>
        <v>151.46</v>
      </c>
      <c r="I310" s="144">
        <f t="shared" si="71"/>
        <v>432.73</v>
      </c>
      <c r="J310" s="143">
        <v>552.59</v>
      </c>
      <c r="K310" s="144">
        <f t="shared" si="72"/>
        <v>1105.18</v>
      </c>
      <c r="L310" s="139"/>
    </row>
    <row r="311" spans="1:12" ht="20.100000000000001" customHeight="1" outlineLevel="1">
      <c r="A311" s="56" t="s">
        <v>58</v>
      </c>
      <c r="B311" s="56"/>
      <c r="C311" s="56" t="s">
        <v>1082</v>
      </c>
      <c r="D311" s="57" t="s">
        <v>1053</v>
      </c>
      <c r="E311" s="56" t="s">
        <v>76</v>
      </c>
      <c r="F311" s="48">
        <v>4</v>
      </c>
      <c r="G311" s="142">
        <f t="shared" si="73"/>
        <v>29.52</v>
      </c>
      <c r="H311" s="240">
        <f t="shared" si="70"/>
        <v>15.9</v>
      </c>
      <c r="I311" s="144">
        <f t="shared" si="71"/>
        <v>45.42</v>
      </c>
      <c r="J311" s="143">
        <v>58</v>
      </c>
      <c r="K311" s="144">
        <f t="shared" si="72"/>
        <v>232</v>
      </c>
      <c r="L311" s="139"/>
    </row>
    <row r="312" spans="1:12" ht="25.5" outlineLevel="1">
      <c r="A312" s="56" t="s">
        <v>59</v>
      </c>
      <c r="B312" s="56">
        <v>95544</v>
      </c>
      <c r="C312" s="56" t="s">
        <v>79</v>
      </c>
      <c r="D312" s="57" t="s">
        <v>1054</v>
      </c>
      <c r="E312" s="56" t="s">
        <v>76</v>
      </c>
      <c r="F312" s="48">
        <v>26</v>
      </c>
      <c r="G312" s="142">
        <f t="shared" si="73"/>
        <v>17.239999999999998</v>
      </c>
      <c r="H312" s="240">
        <f t="shared" si="70"/>
        <v>9.2899999999999991</v>
      </c>
      <c r="I312" s="144">
        <f t="shared" si="71"/>
        <v>26.53</v>
      </c>
      <c r="J312" s="143">
        <v>33.880000000000003</v>
      </c>
      <c r="K312" s="144">
        <f t="shared" si="72"/>
        <v>880.88</v>
      </c>
      <c r="L312" s="139"/>
    </row>
    <row r="313" spans="1:12" ht="30" customHeight="1" outlineLevel="1">
      <c r="A313" s="56" t="s">
        <v>60</v>
      </c>
      <c r="B313" s="178" t="s">
        <v>1087</v>
      </c>
      <c r="C313" s="179" t="s">
        <v>94</v>
      </c>
      <c r="D313" s="57" t="s">
        <v>1055</v>
      </c>
      <c r="E313" s="56" t="s">
        <v>62</v>
      </c>
      <c r="F313" s="48">
        <v>4</v>
      </c>
      <c r="G313" s="142">
        <f t="shared" si="73"/>
        <v>150.53</v>
      </c>
      <c r="H313" s="240">
        <f t="shared" si="70"/>
        <v>81.06</v>
      </c>
      <c r="I313" s="144">
        <f t="shared" si="71"/>
        <v>231.59</v>
      </c>
      <c r="J313" s="143">
        <v>295.74</v>
      </c>
      <c r="K313" s="144">
        <f t="shared" si="72"/>
        <v>1182.96</v>
      </c>
      <c r="L313" s="139"/>
    </row>
    <row r="314" spans="1:12" ht="20.100000000000001" customHeight="1" outlineLevel="1">
      <c r="A314" s="56" t="s">
        <v>61</v>
      </c>
      <c r="B314" s="56" t="s">
        <v>1088</v>
      </c>
      <c r="C314" s="179" t="s">
        <v>94</v>
      </c>
      <c r="D314" s="57" t="s">
        <v>1056</v>
      </c>
      <c r="E314" s="56" t="s">
        <v>76</v>
      </c>
      <c r="F314" s="48">
        <v>2</v>
      </c>
      <c r="G314" s="142">
        <f t="shared" si="73"/>
        <v>78.569999999999993</v>
      </c>
      <c r="H314" s="240">
        <f t="shared" si="70"/>
        <v>42.3</v>
      </c>
      <c r="I314" s="144">
        <f t="shared" si="71"/>
        <v>120.87</v>
      </c>
      <c r="J314" s="143">
        <v>154.35</v>
      </c>
      <c r="K314" s="144">
        <f t="shared" si="72"/>
        <v>308.7</v>
      </c>
      <c r="L314" s="139"/>
    </row>
    <row r="315" spans="1:12" ht="30" customHeight="1" outlineLevel="1">
      <c r="A315" s="56" t="s">
        <v>839</v>
      </c>
      <c r="B315" s="56" t="s">
        <v>1088</v>
      </c>
      <c r="C315" s="179" t="s">
        <v>94</v>
      </c>
      <c r="D315" s="57" t="s">
        <v>1057</v>
      </c>
      <c r="E315" s="56" t="s">
        <v>76</v>
      </c>
      <c r="F315" s="48">
        <v>4</v>
      </c>
      <c r="G315" s="142">
        <f t="shared" si="73"/>
        <v>78.569999999999993</v>
      </c>
      <c r="H315" s="240">
        <f t="shared" si="70"/>
        <v>42.3</v>
      </c>
      <c r="I315" s="144">
        <f t="shared" si="71"/>
        <v>120.87</v>
      </c>
      <c r="J315" s="143">
        <v>154.35</v>
      </c>
      <c r="K315" s="144">
        <f t="shared" si="72"/>
        <v>617.4</v>
      </c>
      <c r="L315" s="139"/>
    </row>
    <row r="316" spans="1:12" ht="30" customHeight="1" outlineLevel="1">
      <c r="A316" s="56" t="s">
        <v>194</v>
      </c>
      <c r="B316" s="56"/>
      <c r="C316" s="56" t="s">
        <v>1082</v>
      </c>
      <c r="D316" s="57" t="s">
        <v>124</v>
      </c>
      <c r="E316" s="56" t="s">
        <v>76</v>
      </c>
      <c r="F316" s="48">
        <v>15</v>
      </c>
      <c r="G316" s="142">
        <f t="shared" si="73"/>
        <v>38.840000000000003</v>
      </c>
      <c r="H316" s="240">
        <f t="shared" si="70"/>
        <v>20.92</v>
      </c>
      <c r="I316" s="144">
        <f t="shared" si="71"/>
        <v>59.76</v>
      </c>
      <c r="J316" s="143">
        <v>76.31</v>
      </c>
      <c r="K316" s="144">
        <f t="shared" si="72"/>
        <v>1144.6500000000001</v>
      </c>
      <c r="L316" s="139"/>
    </row>
    <row r="317" spans="1:12" ht="30" customHeight="1" outlineLevel="1">
      <c r="A317" s="56" t="s">
        <v>195</v>
      </c>
      <c r="B317" s="56">
        <v>86909</v>
      </c>
      <c r="C317" s="56" t="s">
        <v>79</v>
      </c>
      <c r="D317" s="57" t="s">
        <v>127</v>
      </c>
      <c r="E317" s="56" t="s">
        <v>76</v>
      </c>
      <c r="F317" s="48">
        <v>15</v>
      </c>
      <c r="G317" s="142">
        <f t="shared" si="73"/>
        <v>75.45</v>
      </c>
      <c r="H317" s="240">
        <f t="shared" si="70"/>
        <v>40.619999999999997</v>
      </c>
      <c r="I317" s="144">
        <f t="shared" si="71"/>
        <v>116.07</v>
      </c>
      <c r="J317" s="143">
        <v>148.22</v>
      </c>
      <c r="K317" s="144">
        <f t="shared" si="72"/>
        <v>2223.3000000000002</v>
      </c>
      <c r="L317" s="139"/>
    </row>
    <row r="318" spans="1:12" ht="20.100000000000001" customHeight="1" outlineLevel="1">
      <c r="A318" s="56" t="s">
        <v>196</v>
      </c>
      <c r="B318" s="56">
        <v>86916</v>
      </c>
      <c r="C318" s="56" t="s">
        <v>79</v>
      </c>
      <c r="D318" s="57" t="s">
        <v>397</v>
      </c>
      <c r="E318" s="56" t="s">
        <v>76</v>
      </c>
      <c r="F318" s="48">
        <v>11</v>
      </c>
      <c r="G318" s="142">
        <f t="shared" si="73"/>
        <v>15.19</v>
      </c>
      <c r="H318" s="240">
        <f t="shared" si="70"/>
        <v>8.18</v>
      </c>
      <c r="I318" s="144">
        <f t="shared" si="71"/>
        <v>23.37</v>
      </c>
      <c r="J318" s="143">
        <v>29.84</v>
      </c>
      <c r="K318" s="144">
        <f t="shared" si="72"/>
        <v>328.24</v>
      </c>
      <c r="L318" s="139"/>
    </row>
    <row r="319" spans="1:12" ht="20.100000000000001" customHeight="1" outlineLevel="1">
      <c r="A319" s="56" t="s">
        <v>392</v>
      </c>
      <c r="B319" s="56">
        <v>86906</v>
      </c>
      <c r="C319" s="56" t="s">
        <v>79</v>
      </c>
      <c r="D319" s="57" t="s">
        <v>121</v>
      </c>
      <c r="E319" s="56" t="s">
        <v>76</v>
      </c>
      <c r="F319" s="48">
        <v>32</v>
      </c>
      <c r="G319" s="142">
        <f t="shared" si="73"/>
        <v>37.65</v>
      </c>
      <c r="H319" s="240">
        <f t="shared" si="70"/>
        <v>20.27</v>
      </c>
      <c r="I319" s="144">
        <f t="shared" si="71"/>
        <v>57.92</v>
      </c>
      <c r="J319" s="143">
        <v>73.959999999999994</v>
      </c>
      <c r="K319" s="144">
        <f t="shared" si="72"/>
        <v>2366.7199999999998</v>
      </c>
      <c r="L319" s="139"/>
    </row>
    <row r="320" spans="1:12" ht="25.5" outlineLevel="1">
      <c r="A320" s="56" t="s">
        <v>197</v>
      </c>
      <c r="B320" s="56">
        <v>95547</v>
      </c>
      <c r="C320" s="56" t="s">
        <v>79</v>
      </c>
      <c r="D320" s="57" t="s">
        <v>1052</v>
      </c>
      <c r="E320" s="56" t="s">
        <v>76</v>
      </c>
      <c r="F320" s="48">
        <v>26</v>
      </c>
      <c r="G320" s="142">
        <f t="shared" si="73"/>
        <v>31.55</v>
      </c>
      <c r="H320" s="240">
        <f t="shared" si="70"/>
        <v>16.989999999999998</v>
      </c>
      <c r="I320" s="144">
        <f t="shared" si="71"/>
        <v>48.54</v>
      </c>
      <c r="J320" s="143">
        <v>61.99</v>
      </c>
      <c r="K320" s="144">
        <f t="shared" si="72"/>
        <v>1611.74</v>
      </c>
      <c r="L320" s="139"/>
    </row>
    <row r="321" spans="1:12" ht="25.5" outlineLevel="1">
      <c r="A321" s="56" t="s">
        <v>198</v>
      </c>
      <c r="B321" s="179"/>
      <c r="C321" s="179" t="s">
        <v>1082</v>
      </c>
      <c r="D321" s="57" t="s">
        <v>1051</v>
      </c>
      <c r="E321" s="56" t="s">
        <v>76</v>
      </c>
      <c r="F321" s="48">
        <v>22</v>
      </c>
      <c r="G321" s="142">
        <f t="shared" si="73"/>
        <v>32.619999999999997</v>
      </c>
      <c r="H321" s="240">
        <f t="shared" si="70"/>
        <v>17.559999999999999</v>
      </c>
      <c r="I321" s="144">
        <f t="shared" si="71"/>
        <v>50.18</v>
      </c>
      <c r="J321" s="143">
        <v>64.08</v>
      </c>
      <c r="K321" s="144">
        <f t="shared" si="72"/>
        <v>1409.76</v>
      </c>
      <c r="L321" s="139"/>
    </row>
    <row r="322" spans="1:12" ht="30" customHeight="1" outlineLevel="1">
      <c r="A322" s="56" t="s">
        <v>199</v>
      </c>
      <c r="B322" s="56"/>
      <c r="C322" s="56" t="s">
        <v>1082</v>
      </c>
      <c r="D322" s="57" t="s">
        <v>1047</v>
      </c>
      <c r="E322" s="56" t="s">
        <v>76</v>
      </c>
      <c r="F322" s="48">
        <v>16</v>
      </c>
      <c r="G322" s="142">
        <f t="shared" si="73"/>
        <v>24.25</v>
      </c>
      <c r="H322" s="240">
        <f t="shared" si="70"/>
        <v>13.06</v>
      </c>
      <c r="I322" s="144">
        <f t="shared" si="71"/>
        <v>37.299999999999997</v>
      </c>
      <c r="J322" s="143">
        <v>47.63</v>
      </c>
      <c r="K322" s="144">
        <f t="shared" si="72"/>
        <v>762.08</v>
      </c>
      <c r="L322" s="139"/>
    </row>
    <row r="323" spans="1:12" ht="30" customHeight="1" outlineLevel="1">
      <c r="A323" s="56" t="s">
        <v>200</v>
      </c>
      <c r="B323" s="56"/>
      <c r="C323" s="56" t="s">
        <v>1082</v>
      </c>
      <c r="D323" s="57" t="s">
        <v>1050</v>
      </c>
      <c r="E323" s="56" t="s">
        <v>76</v>
      </c>
      <c r="F323" s="48">
        <v>8</v>
      </c>
      <c r="G323" s="142">
        <f t="shared" si="73"/>
        <v>45.84</v>
      </c>
      <c r="H323" s="240">
        <f t="shared" si="70"/>
        <v>24.69</v>
      </c>
      <c r="I323" s="144">
        <f t="shared" si="71"/>
        <v>70.53</v>
      </c>
      <c r="J323" s="143">
        <v>90.07</v>
      </c>
      <c r="K323" s="144">
        <f t="shared" si="72"/>
        <v>720.56</v>
      </c>
      <c r="L323" s="139"/>
    </row>
    <row r="324" spans="1:12" ht="30" customHeight="1" outlineLevel="1">
      <c r="A324" s="56" t="s">
        <v>393</v>
      </c>
      <c r="B324" s="56"/>
      <c r="C324" s="56" t="s">
        <v>1082</v>
      </c>
      <c r="D324" s="52" t="s">
        <v>1049</v>
      </c>
      <c r="E324" s="56" t="s">
        <v>76</v>
      </c>
      <c r="F324" s="48">
        <v>4</v>
      </c>
      <c r="G324" s="142">
        <f t="shared" si="73"/>
        <v>45.84</v>
      </c>
      <c r="H324" s="240">
        <f t="shared" si="70"/>
        <v>24.69</v>
      </c>
      <c r="I324" s="144">
        <f t="shared" si="71"/>
        <v>70.53</v>
      </c>
      <c r="J324" s="143">
        <v>90.07</v>
      </c>
      <c r="K324" s="144">
        <f t="shared" si="72"/>
        <v>360.28</v>
      </c>
      <c r="L324" s="139"/>
    </row>
    <row r="325" spans="1:12" ht="30" customHeight="1" outlineLevel="1">
      <c r="A325" s="56" t="s">
        <v>394</v>
      </c>
      <c r="B325" s="56"/>
      <c r="C325" s="56" t="s">
        <v>1082</v>
      </c>
      <c r="D325" s="52" t="s">
        <v>1048</v>
      </c>
      <c r="E325" s="56" t="s">
        <v>76</v>
      </c>
      <c r="F325" s="48">
        <v>1</v>
      </c>
      <c r="G325" s="142">
        <f t="shared" si="73"/>
        <v>45.84</v>
      </c>
      <c r="H325" s="240">
        <f t="shared" si="70"/>
        <v>24.69</v>
      </c>
      <c r="I325" s="144">
        <f t="shared" si="71"/>
        <v>70.53</v>
      </c>
      <c r="J325" s="143">
        <v>90.07</v>
      </c>
      <c r="K325" s="144">
        <f t="shared" si="72"/>
        <v>90.07</v>
      </c>
      <c r="L325" s="139"/>
    </row>
    <row r="326" spans="1:12" ht="20.100000000000001" customHeight="1" outlineLevel="1">
      <c r="A326" s="56" t="s">
        <v>395</v>
      </c>
      <c r="B326" s="56" t="s">
        <v>242</v>
      </c>
      <c r="C326" s="56" t="s">
        <v>94</v>
      </c>
      <c r="D326" s="52" t="s">
        <v>1045</v>
      </c>
      <c r="E326" s="56" t="s">
        <v>76</v>
      </c>
      <c r="F326" s="48">
        <v>1</v>
      </c>
      <c r="G326" s="142">
        <f t="shared" si="73"/>
        <v>357.81</v>
      </c>
      <c r="H326" s="240">
        <f t="shared" si="70"/>
        <v>192.67</v>
      </c>
      <c r="I326" s="144">
        <f t="shared" si="71"/>
        <v>550.48</v>
      </c>
      <c r="J326" s="143">
        <v>702.96</v>
      </c>
      <c r="K326" s="144">
        <f t="shared" si="72"/>
        <v>702.96</v>
      </c>
      <c r="L326" s="139"/>
    </row>
    <row r="327" spans="1:12" ht="20.100000000000001" customHeight="1" outlineLevel="1">
      <c r="A327" s="56" t="s">
        <v>1039</v>
      </c>
      <c r="B327" s="56"/>
      <c r="C327" s="56" t="s">
        <v>1082</v>
      </c>
      <c r="D327" s="52" t="s">
        <v>1046</v>
      </c>
      <c r="E327" s="56" t="s">
        <v>76</v>
      </c>
      <c r="F327" s="48">
        <v>188</v>
      </c>
      <c r="G327" s="142">
        <f t="shared" si="73"/>
        <v>25.45</v>
      </c>
      <c r="H327" s="240">
        <f t="shared" si="70"/>
        <v>13.7</v>
      </c>
      <c r="I327" s="144">
        <f t="shared" si="71"/>
        <v>39.15</v>
      </c>
      <c r="J327" s="143">
        <v>50</v>
      </c>
      <c r="K327" s="144">
        <f t="shared" si="72"/>
        <v>9400</v>
      </c>
      <c r="L327" s="139"/>
    </row>
    <row r="328" spans="1:12" ht="30" customHeight="1" outlineLevel="1">
      <c r="A328" s="56" t="s">
        <v>1042</v>
      </c>
      <c r="B328" s="56" t="s">
        <v>244</v>
      </c>
      <c r="C328" s="56" t="s">
        <v>79</v>
      </c>
      <c r="D328" s="52" t="s">
        <v>399</v>
      </c>
      <c r="E328" s="56" t="s">
        <v>87</v>
      </c>
      <c r="F328" s="48">
        <v>20.6</v>
      </c>
      <c r="G328" s="142">
        <f t="shared" si="73"/>
        <v>45.84</v>
      </c>
      <c r="H328" s="240">
        <f t="shared" si="70"/>
        <v>24.69</v>
      </c>
      <c r="I328" s="144">
        <f t="shared" si="71"/>
        <v>70.53</v>
      </c>
      <c r="J328" s="143">
        <v>90.07</v>
      </c>
      <c r="K328" s="144">
        <f t="shared" si="72"/>
        <v>1855.44</v>
      </c>
      <c r="L328" s="139"/>
    </row>
    <row r="329" spans="1:12" ht="20.100000000000001" customHeight="1" outlineLevel="1">
      <c r="A329" s="58"/>
      <c r="B329" s="59"/>
      <c r="C329" s="59"/>
      <c r="D329" s="59"/>
      <c r="E329" s="59"/>
      <c r="F329" s="69"/>
      <c r="G329" s="69"/>
      <c r="H329" s="69"/>
      <c r="I329" s="261" t="s">
        <v>182</v>
      </c>
      <c r="J329" s="251"/>
      <c r="K329" s="68">
        <f>SUM(K298:K328)</f>
        <v>65453.69</v>
      </c>
      <c r="L329" s="139"/>
    </row>
    <row r="330" spans="1:12" ht="20.100000000000001" customHeight="1">
      <c r="A330" s="54"/>
      <c r="B330" s="54"/>
      <c r="C330" s="54"/>
      <c r="D330" s="23"/>
      <c r="E330" s="54"/>
      <c r="F330" s="40"/>
      <c r="G330" s="40"/>
      <c r="H330" s="40"/>
      <c r="I330" s="267"/>
      <c r="J330" s="7"/>
      <c r="K330" s="7"/>
      <c r="L330" s="139"/>
    </row>
    <row r="331" spans="1:12" ht="20.100000000000001" customHeight="1" collapsed="1">
      <c r="A331" s="36">
        <v>16</v>
      </c>
      <c r="B331" s="41"/>
      <c r="C331" s="41"/>
      <c r="D331" s="20" t="s">
        <v>179</v>
      </c>
      <c r="E331" s="20"/>
      <c r="F331" s="63"/>
      <c r="G331" s="63"/>
      <c r="H331" s="241"/>
      <c r="I331" s="63"/>
      <c r="J331" s="250"/>
      <c r="K331" s="67"/>
      <c r="L331" s="139"/>
    </row>
    <row r="332" spans="1:12" ht="20.100000000000001" customHeight="1" outlineLevel="1">
      <c r="A332" s="56" t="s">
        <v>201</v>
      </c>
      <c r="B332" s="56">
        <v>94970</v>
      </c>
      <c r="C332" s="56" t="s">
        <v>79</v>
      </c>
      <c r="D332" s="52" t="s">
        <v>298</v>
      </c>
      <c r="E332" s="56" t="s">
        <v>77</v>
      </c>
      <c r="F332" s="48">
        <v>1.42</v>
      </c>
      <c r="G332" s="143">
        <f t="shared" ref="G332:G352" si="74">I332</f>
        <v>309.77999999999997</v>
      </c>
      <c r="H332" s="240">
        <v>0</v>
      </c>
      <c r="I332" s="144">
        <f t="shared" ref="I332:I352" si="75">J332/1.277</f>
        <v>309.77999999999997</v>
      </c>
      <c r="J332" s="143">
        <v>395.59</v>
      </c>
      <c r="K332" s="144">
        <f t="shared" ref="K332:K352" si="76">J332*F332</f>
        <v>561.74</v>
      </c>
      <c r="L332" s="139"/>
    </row>
    <row r="333" spans="1:12" ht="20.100000000000001" customHeight="1" outlineLevel="1">
      <c r="A333" s="56" t="s">
        <v>202</v>
      </c>
      <c r="B333" s="56">
        <v>85014</v>
      </c>
      <c r="C333" s="56" t="s">
        <v>79</v>
      </c>
      <c r="D333" s="52" t="s">
        <v>406</v>
      </c>
      <c r="E333" s="56" t="s">
        <v>80</v>
      </c>
      <c r="F333" s="48">
        <v>0.16</v>
      </c>
      <c r="G333" s="143">
        <f t="shared" si="74"/>
        <v>590.94000000000005</v>
      </c>
      <c r="H333" s="240">
        <v>0</v>
      </c>
      <c r="I333" s="144">
        <f t="shared" si="75"/>
        <v>590.94000000000005</v>
      </c>
      <c r="J333" s="143">
        <v>754.63</v>
      </c>
      <c r="K333" s="144">
        <f t="shared" si="76"/>
        <v>120.74</v>
      </c>
      <c r="L333" s="139"/>
    </row>
    <row r="334" spans="1:12" s="53" customFormat="1" ht="20.100000000000001" customHeight="1" outlineLevel="1">
      <c r="A334" s="56" t="s">
        <v>203</v>
      </c>
      <c r="B334" s="56">
        <v>92688</v>
      </c>
      <c r="C334" s="56" t="s">
        <v>79</v>
      </c>
      <c r="D334" s="52" t="s">
        <v>405</v>
      </c>
      <c r="E334" s="56" t="s">
        <v>87</v>
      </c>
      <c r="F334" s="48">
        <v>43</v>
      </c>
      <c r="G334" s="143">
        <f t="shared" si="74"/>
        <v>21.31</v>
      </c>
      <c r="H334" s="240">
        <v>0</v>
      </c>
      <c r="I334" s="144">
        <f t="shared" si="75"/>
        <v>21.31</v>
      </c>
      <c r="J334" s="143">
        <v>27.21</v>
      </c>
      <c r="K334" s="144">
        <f t="shared" si="76"/>
        <v>1170.03</v>
      </c>
      <c r="L334" s="139"/>
    </row>
    <row r="335" spans="1:12" s="53" customFormat="1" ht="20.100000000000001" customHeight="1" outlineLevel="1">
      <c r="A335" s="56" t="s">
        <v>204</v>
      </c>
      <c r="B335" s="56"/>
      <c r="C335" s="56" t="s">
        <v>1082</v>
      </c>
      <c r="D335" s="52" t="s">
        <v>309</v>
      </c>
      <c r="E335" s="56" t="s">
        <v>87</v>
      </c>
      <c r="F335" s="48">
        <v>42</v>
      </c>
      <c r="G335" s="143">
        <f t="shared" si="74"/>
        <v>13.26</v>
      </c>
      <c r="H335" s="240">
        <v>0</v>
      </c>
      <c r="I335" s="144">
        <f t="shared" si="75"/>
        <v>13.26</v>
      </c>
      <c r="J335" s="143">
        <v>16.93</v>
      </c>
      <c r="K335" s="144">
        <f t="shared" si="76"/>
        <v>711.06</v>
      </c>
      <c r="L335" s="139"/>
    </row>
    <row r="336" spans="1:12" s="53" customFormat="1" ht="20.100000000000001" customHeight="1" outlineLevel="1">
      <c r="A336" s="56" t="s">
        <v>205</v>
      </c>
      <c r="B336" s="56"/>
      <c r="C336" s="56" t="s">
        <v>1082</v>
      </c>
      <c r="D336" s="52" t="s">
        <v>408</v>
      </c>
      <c r="E336" s="56" t="s">
        <v>76</v>
      </c>
      <c r="F336" s="48">
        <v>3</v>
      </c>
      <c r="G336" s="143">
        <f t="shared" si="74"/>
        <v>117.46</v>
      </c>
      <c r="H336" s="240">
        <v>0</v>
      </c>
      <c r="I336" s="144">
        <f t="shared" si="75"/>
        <v>117.46</v>
      </c>
      <c r="J336" s="143">
        <v>150</v>
      </c>
      <c r="K336" s="144">
        <f t="shared" si="76"/>
        <v>450</v>
      </c>
      <c r="L336" s="139"/>
    </row>
    <row r="337" spans="1:12" s="53" customFormat="1" ht="20.100000000000001" customHeight="1" outlineLevel="1">
      <c r="A337" s="56" t="s">
        <v>206</v>
      </c>
      <c r="B337" s="56"/>
      <c r="C337" s="56" t="s">
        <v>1082</v>
      </c>
      <c r="D337" s="52" t="s">
        <v>131</v>
      </c>
      <c r="E337" s="56" t="s">
        <v>76</v>
      </c>
      <c r="F337" s="48">
        <v>4</v>
      </c>
      <c r="G337" s="143">
        <f t="shared" si="74"/>
        <v>59.51</v>
      </c>
      <c r="H337" s="240">
        <v>0</v>
      </c>
      <c r="I337" s="144">
        <f t="shared" si="75"/>
        <v>59.51</v>
      </c>
      <c r="J337" s="143">
        <v>76</v>
      </c>
      <c r="K337" s="144">
        <f t="shared" si="76"/>
        <v>304</v>
      </c>
      <c r="L337" s="139"/>
    </row>
    <row r="338" spans="1:12" s="53" customFormat="1" ht="20.100000000000001" customHeight="1" outlineLevel="1">
      <c r="A338" s="56" t="s">
        <v>207</v>
      </c>
      <c r="B338" s="56"/>
      <c r="C338" s="56" t="s">
        <v>1082</v>
      </c>
      <c r="D338" s="52" t="s">
        <v>285</v>
      </c>
      <c r="E338" s="56" t="s">
        <v>76</v>
      </c>
      <c r="F338" s="48">
        <v>3</v>
      </c>
      <c r="G338" s="143">
        <f t="shared" si="74"/>
        <v>61.86</v>
      </c>
      <c r="H338" s="240">
        <v>0</v>
      </c>
      <c r="I338" s="144">
        <f t="shared" si="75"/>
        <v>61.86</v>
      </c>
      <c r="J338" s="143">
        <v>79</v>
      </c>
      <c r="K338" s="144">
        <f t="shared" si="76"/>
        <v>237</v>
      </c>
      <c r="L338" s="139"/>
    </row>
    <row r="339" spans="1:12" s="53" customFormat="1" ht="20.100000000000001" customHeight="1" outlineLevel="1">
      <c r="A339" s="56" t="s">
        <v>208</v>
      </c>
      <c r="B339" s="56"/>
      <c r="C339" s="56" t="s">
        <v>1082</v>
      </c>
      <c r="D339" s="52" t="s">
        <v>286</v>
      </c>
      <c r="E339" s="56" t="s">
        <v>76</v>
      </c>
      <c r="F339" s="48">
        <v>6</v>
      </c>
      <c r="G339" s="143">
        <f t="shared" si="74"/>
        <v>13.55</v>
      </c>
      <c r="H339" s="240">
        <v>0</v>
      </c>
      <c r="I339" s="144">
        <f t="shared" si="75"/>
        <v>13.55</v>
      </c>
      <c r="J339" s="143">
        <v>17.3</v>
      </c>
      <c r="K339" s="144">
        <f t="shared" si="76"/>
        <v>103.8</v>
      </c>
      <c r="L339" s="139"/>
    </row>
    <row r="340" spans="1:12" s="53" customFormat="1" ht="20.100000000000001" customHeight="1" outlineLevel="1">
      <c r="A340" s="56" t="s">
        <v>281</v>
      </c>
      <c r="B340" s="56"/>
      <c r="C340" s="56" t="s">
        <v>1082</v>
      </c>
      <c r="D340" s="52" t="s">
        <v>289</v>
      </c>
      <c r="E340" s="56" t="s">
        <v>76</v>
      </c>
      <c r="F340" s="48">
        <v>4</v>
      </c>
      <c r="G340" s="143">
        <f t="shared" si="74"/>
        <v>16.440000000000001</v>
      </c>
      <c r="H340" s="240">
        <v>0</v>
      </c>
      <c r="I340" s="144">
        <f t="shared" si="75"/>
        <v>16.440000000000001</v>
      </c>
      <c r="J340" s="143">
        <v>21</v>
      </c>
      <c r="K340" s="144">
        <f t="shared" si="76"/>
        <v>84</v>
      </c>
      <c r="L340" s="139"/>
    </row>
    <row r="341" spans="1:12" s="53" customFormat="1" ht="20.100000000000001" customHeight="1" outlineLevel="1">
      <c r="A341" s="56" t="s">
        <v>282</v>
      </c>
      <c r="B341" s="56"/>
      <c r="C341" s="56" t="s">
        <v>1082</v>
      </c>
      <c r="D341" s="52" t="s">
        <v>295</v>
      </c>
      <c r="E341" s="56" t="s">
        <v>76</v>
      </c>
      <c r="F341" s="48">
        <v>4</v>
      </c>
      <c r="G341" s="143">
        <f t="shared" si="74"/>
        <v>7.75</v>
      </c>
      <c r="H341" s="240">
        <v>0</v>
      </c>
      <c r="I341" s="144">
        <f t="shared" si="75"/>
        <v>7.75</v>
      </c>
      <c r="J341" s="143">
        <v>9.9</v>
      </c>
      <c r="K341" s="144">
        <f t="shared" si="76"/>
        <v>39.6</v>
      </c>
      <c r="L341" s="139"/>
    </row>
    <row r="342" spans="1:12" s="53" customFormat="1" ht="20.100000000000001" customHeight="1" outlineLevel="1">
      <c r="A342" s="56" t="s">
        <v>299</v>
      </c>
      <c r="B342" s="56"/>
      <c r="C342" s="56" t="s">
        <v>1082</v>
      </c>
      <c r="D342" s="52" t="s">
        <v>287</v>
      </c>
      <c r="E342" s="56" t="s">
        <v>76</v>
      </c>
      <c r="F342" s="48">
        <v>1</v>
      </c>
      <c r="G342" s="143">
        <f t="shared" si="74"/>
        <v>17.23</v>
      </c>
      <c r="H342" s="240">
        <v>0</v>
      </c>
      <c r="I342" s="144">
        <f t="shared" si="75"/>
        <v>17.23</v>
      </c>
      <c r="J342" s="143">
        <v>22</v>
      </c>
      <c r="K342" s="144">
        <f t="shared" si="76"/>
        <v>22</v>
      </c>
      <c r="L342" s="139"/>
    </row>
    <row r="343" spans="1:12" s="53" customFormat="1" ht="20.100000000000001" customHeight="1" outlineLevel="1">
      <c r="A343" s="56" t="s">
        <v>300</v>
      </c>
      <c r="B343" s="56"/>
      <c r="C343" s="56" t="s">
        <v>1082</v>
      </c>
      <c r="D343" s="52" t="s">
        <v>288</v>
      </c>
      <c r="E343" s="56" t="s">
        <v>76</v>
      </c>
      <c r="F343" s="48">
        <v>1</v>
      </c>
      <c r="G343" s="143">
        <f t="shared" si="74"/>
        <v>8.99</v>
      </c>
      <c r="H343" s="240">
        <v>0</v>
      </c>
      <c r="I343" s="144">
        <f t="shared" si="75"/>
        <v>8.99</v>
      </c>
      <c r="J343" s="143">
        <v>11.48</v>
      </c>
      <c r="K343" s="144">
        <f t="shared" si="76"/>
        <v>11.48</v>
      </c>
      <c r="L343" s="139"/>
    </row>
    <row r="344" spans="1:12" s="53" customFormat="1" ht="20.100000000000001" customHeight="1" outlineLevel="1">
      <c r="A344" s="56" t="s">
        <v>301</v>
      </c>
      <c r="B344" s="56"/>
      <c r="C344" s="56" t="s">
        <v>1082</v>
      </c>
      <c r="D344" s="52" t="s">
        <v>290</v>
      </c>
      <c r="E344" s="56" t="s">
        <v>76</v>
      </c>
      <c r="F344" s="48">
        <v>2</v>
      </c>
      <c r="G344" s="143">
        <f t="shared" si="74"/>
        <v>19.5</v>
      </c>
      <c r="H344" s="240">
        <v>0</v>
      </c>
      <c r="I344" s="144">
        <f t="shared" si="75"/>
        <v>19.5</v>
      </c>
      <c r="J344" s="143">
        <v>24.9</v>
      </c>
      <c r="K344" s="144">
        <f t="shared" si="76"/>
        <v>49.8</v>
      </c>
      <c r="L344" s="139"/>
    </row>
    <row r="345" spans="1:12" s="53" customFormat="1" ht="20.100000000000001" customHeight="1" outlineLevel="1">
      <c r="A345" s="56" t="s">
        <v>302</v>
      </c>
      <c r="B345" s="56"/>
      <c r="C345" s="56" t="s">
        <v>1082</v>
      </c>
      <c r="D345" s="52" t="s">
        <v>294</v>
      </c>
      <c r="E345" s="56" t="s">
        <v>76</v>
      </c>
      <c r="F345" s="48">
        <v>2</v>
      </c>
      <c r="G345" s="143">
        <f t="shared" si="74"/>
        <v>5.32</v>
      </c>
      <c r="H345" s="240">
        <v>0</v>
      </c>
      <c r="I345" s="144">
        <f t="shared" si="75"/>
        <v>5.32</v>
      </c>
      <c r="J345" s="143">
        <v>6.8</v>
      </c>
      <c r="K345" s="144">
        <f t="shared" si="76"/>
        <v>13.6</v>
      </c>
      <c r="L345" s="139"/>
    </row>
    <row r="346" spans="1:12" s="53" customFormat="1" ht="20.100000000000001" customHeight="1" outlineLevel="1">
      <c r="A346" s="56" t="s">
        <v>303</v>
      </c>
      <c r="B346" s="56"/>
      <c r="C346" s="56" t="s">
        <v>1082</v>
      </c>
      <c r="D346" s="52" t="s">
        <v>296</v>
      </c>
      <c r="E346" s="56" t="s">
        <v>76</v>
      </c>
      <c r="F346" s="48">
        <v>2</v>
      </c>
      <c r="G346" s="143">
        <f t="shared" si="74"/>
        <v>12.37</v>
      </c>
      <c r="H346" s="240">
        <v>0</v>
      </c>
      <c r="I346" s="144">
        <f t="shared" si="75"/>
        <v>12.37</v>
      </c>
      <c r="J346" s="143">
        <v>15.8</v>
      </c>
      <c r="K346" s="144">
        <f t="shared" si="76"/>
        <v>31.6</v>
      </c>
      <c r="L346" s="139"/>
    </row>
    <row r="347" spans="1:12" s="53" customFormat="1" ht="20.100000000000001" customHeight="1" outlineLevel="1">
      <c r="A347" s="56" t="s">
        <v>304</v>
      </c>
      <c r="B347" s="56"/>
      <c r="C347" s="56" t="s">
        <v>1082</v>
      </c>
      <c r="D347" s="52" t="s">
        <v>291</v>
      </c>
      <c r="E347" s="56" t="s">
        <v>76</v>
      </c>
      <c r="F347" s="48">
        <v>1</v>
      </c>
      <c r="G347" s="143">
        <f t="shared" si="74"/>
        <v>631.79999999999995</v>
      </c>
      <c r="H347" s="240">
        <v>0</v>
      </c>
      <c r="I347" s="144">
        <f t="shared" si="75"/>
        <v>631.79999999999995</v>
      </c>
      <c r="J347" s="143">
        <v>806.81</v>
      </c>
      <c r="K347" s="144">
        <f t="shared" si="76"/>
        <v>806.81</v>
      </c>
      <c r="L347" s="139"/>
    </row>
    <row r="348" spans="1:12" s="53" customFormat="1" ht="20.100000000000001" customHeight="1" outlineLevel="1">
      <c r="A348" s="56" t="s">
        <v>305</v>
      </c>
      <c r="B348" s="56"/>
      <c r="C348" s="56" t="s">
        <v>1082</v>
      </c>
      <c r="D348" s="52" t="s">
        <v>297</v>
      </c>
      <c r="E348" s="56" t="s">
        <v>76</v>
      </c>
      <c r="F348" s="48">
        <v>1</v>
      </c>
      <c r="G348" s="143">
        <f t="shared" si="74"/>
        <v>32.880000000000003</v>
      </c>
      <c r="H348" s="240">
        <v>0</v>
      </c>
      <c r="I348" s="144">
        <f t="shared" si="75"/>
        <v>32.880000000000003</v>
      </c>
      <c r="J348" s="143">
        <v>41.99</v>
      </c>
      <c r="K348" s="144">
        <f t="shared" si="76"/>
        <v>41.99</v>
      </c>
      <c r="L348" s="139"/>
    </row>
    <row r="349" spans="1:12" s="53" customFormat="1" ht="20.100000000000001" customHeight="1" outlineLevel="1">
      <c r="A349" s="56" t="s">
        <v>306</v>
      </c>
      <c r="B349" s="56"/>
      <c r="C349" s="56" t="s">
        <v>1082</v>
      </c>
      <c r="D349" s="52" t="s">
        <v>292</v>
      </c>
      <c r="E349" s="56" t="s">
        <v>87</v>
      </c>
      <c r="F349" s="48">
        <v>2</v>
      </c>
      <c r="G349" s="143">
        <f t="shared" si="74"/>
        <v>87.68</v>
      </c>
      <c r="H349" s="240">
        <v>0</v>
      </c>
      <c r="I349" s="144">
        <f t="shared" si="75"/>
        <v>87.68</v>
      </c>
      <c r="J349" s="143">
        <v>111.97</v>
      </c>
      <c r="K349" s="144">
        <f t="shared" si="76"/>
        <v>223.94</v>
      </c>
      <c r="L349" s="139"/>
    </row>
    <row r="350" spans="1:12" s="53" customFormat="1" ht="20.100000000000001" customHeight="1" outlineLevel="1">
      <c r="A350" s="56" t="s">
        <v>877</v>
      </c>
      <c r="B350" s="56"/>
      <c r="C350" s="56" t="s">
        <v>1082</v>
      </c>
      <c r="D350" s="52" t="s">
        <v>293</v>
      </c>
      <c r="E350" s="56" t="s">
        <v>76</v>
      </c>
      <c r="F350" s="48">
        <v>2</v>
      </c>
      <c r="G350" s="143">
        <f t="shared" si="74"/>
        <v>115.38</v>
      </c>
      <c r="H350" s="240">
        <v>0</v>
      </c>
      <c r="I350" s="144">
        <f t="shared" si="75"/>
        <v>115.38</v>
      </c>
      <c r="J350" s="143">
        <v>147.34</v>
      </c>
      <c r="K350" s="144">
        <f t="shared" si="76"/>
        <v>294.68</v>
      </c>
      <c r="L350" s="139"/>
    </row>
    <row r="351" spans="1:12" s="53" customFormat="1" ht="20.100000000000001" customHeight="1" outlineLevel="1">
      <c r="A351" s="56" t="s">
        <v>307</v>
      </c>
      <c r="B351" s="179"/>
      <c r="C351" s="179" t="s">
        <v>1082</v>
      </c>
      <c r="D351" s="52" t="s">
        <v>283</v>
      </c>
      <c r="E351" s="56" t="s">
        <v>76</v>
      </c>
      <c r="F351" s="48">
        <v>1</v>
      </c>
      <c r="G351" s="143">
        <f t="shared" si="74"/>
        <v>41.16</v>
      </c>
      <c r="H351" s="240">
        <v>0</v>
      </c>
      <c r="I351" s="144">
        <f t="shared" si="75"/>
        <v>41.16</v>
      </c>
      <c r="J351" s="143">
        <v>52.56</v>
      </c>
      <c r="K351" s="144">
        <f t="shared" si="76"/>
        <v>52.56</v>
      </c>
      <c r="L351" s="139"/>
    </row>
    <row r="352" spans="1:12" s="53" customFormat="1" ht="20.100000000000001" customHeight="1" outlineLevel="1">
      <c r="A352" s="56" t="s">
        <v>308</v>
      </c>
      <c r="B352" s="179"/>
      <c r="C352" s="179" t="s">
        <v>1082</v>
      </c>
      <c r="D352" s="52" t="s">
        <v>284</v>
      </c>
      <c r="E352" s="56" t="s">
        <v>76</v>
      </c>
      <c r="F352" s="48">
        <v>1</v>
      </c>
      <c r="G352" s="143">
        <f t="shared" si="74"/>
        <v>41.16</v>
      </c>
      <c r="H352" s="240">
        <v>0</v>
      </c>
      <c r="I352" s="144">
        <f t="shared" si="75"/>
        <v>41.16</v>
      </c>
      <c r="J352" s="143">
        <v>52.56</v>
      </c>
      <c r="K352" s="144">
        <f t="shared" si="76"/>
        <v>52.56</v>
      </c>
      <c r="L352" s="139"/>
    </row>
    <row r="353" spans="1:12" ht="20.100000000000001" customHeight="1" outlineLevel="1">
      <c r="A353" s="58"/>
      <c r="B353" s="59"/>
      <c r="C353" s="59"/>
      <c r="D353" s="59"/>
      <c r="E353" s="59"/>
      <c r="F353" s="69"/>
      <c r="G353" s="69"/>
      <c r="H353" s="69"/>
      <c r="I353" s="261" t="s">
        <v>182</v>
      </c>
      <c r="J353" s="251"/>
      <c r="K353" s="68">
        <f>SUM(K332:K352)</f>
        <v>5382.99</v>
      </c>
      <c r="L353" s="139"/>
    </row>
    <row r="354" spans="1:12" ht="20.100000000000001" customHeight="1">
      <c r="A354" s="54"/>
      <c r="B354" s="54"/>
      <c r="C354" s="54"/>
      <c r="D354" s="23"/>
      <c r="E354" s="54"/>
      <c r="F354" s="40"/>
      <c r="G354" s="40"/>
      <c r="H354" s="40"/>
      <c r="I354" s="267"/>
      <c r="J354" s="7"/>
      <c r="K354" s="7"/>
      <c r="L354" s="139"/>
    </row>
    <row r="355" spans="1:12" ht="20.100000000000001" customHeight="1">
      <c r="A355" s="36">
        <v>17</v>
      </c>
      <c r="B355" s="36"/>
      <c r="C355" s="36"/>
      <c r="D355" s="20" t="s">
        <v>180</v>
      </c>
      <c r="E355" s="20"/>
      <c r="F355" s="63"/>
      <c r="G355" s="63"/>
      <c r="H355" s="241"/>
      <c r="I355" s="63"/>
      <c r="J355" s="250"/>
      <c r="K355" s="67"/>
      <c r="L355" s="139"/>
    </row>
    <row r="356" spans="1:12" s="53" customFormat="1" ht="20.100000000000001" customHeight="1" outlineLevel="1">
      <c r="A356" s="56" t="s">
        <v>20</v>
      </c>
      <c r="B356" s="56">
        <v>72553</v>
      </c>
      <c r="C356" s="56" t="s">
        <v>79</v>
      </c>
      <c r="D356" s="52" t="s">
        <v>513</v>
      </c>
      <c r="E356" s="56" t="s">
        <v>76</v>
      </c>
      <c r="F356" s="48">
        <v>7</v>
      </c>
      <c r="G356" s="142">
        <f t="shared" ref="G356" si="77">(I356*65%)</f>
        <v>105.05</v>
      </c>
      <c r="H356" s="240">
        <f t="shared" ref="H356:H375" si="78">(I356*35%)</f>
        <v>56.56</v>
      </c>
      <c r="I356" s="144">
        <f t="shared" ref="I356:I384" si="79">J356/1.277</f>
        <v>161.61000000000001</v>
      </c>
      <c r="J356" s="143">
        <v>206.38</v>
      </c>
      <c r="K356" s="144">
        <f t="shared" ref="K356:K384" si="80">J356*F356</f>
        <v>1444.66</v>
      </c>
      <c r="L356" s="139"/>
    </row>
    <row r="357" spans="1:12" s="53" customFormat="1" ht="20.100000000000001" customHeight="1" outlineLevel="1">
      <c r="A357" s="56" t="s">
        <v>64</v>
      </c>
      <c r="B357" s="56">
        <v>72554</v>
      </c>
      <c r="C357" s="56" t="s">
        <v>79</v>
      </c>
      <c r="D357" s="52" t="s">
        <v>512</v>
      </c>
      <c r="E357" s="56" t="s">
        <v>76</v>
      </c>
      <c r="F357" s="48">
        <v>1</v>
      </c>
      <c r="G357" s="142">
        <f t="shared" ref="G357:G375" si="81">(I357*65%)</f>
        <v>357.23</v>
      </c>
      <c r="H357" s="240">
        <f t="shared" si="78"/>
        <v>192.36</v>
      </c>
      <c r="I357" s="144">
        <f t="shared" si="79"/>
        <v>549.59</v>
      </c>
      <c r="J357" s="143">
        <v>701.83</v>
      </c>
      <c r="K357" s="144">
        <f t="shared" si="80"/>
        <v>701.83</v>
      </c>
      <c r="L357" s="139"/>
    </row>
    <row r="358" spans="1:12" s="53" customFormat="1" ht="20.100000000000001" customHeight="1" outlineLevel="1">
      <c r="A358" s="56" t="s">
        <v>65</v>
      </c>
      <c r="B358" s="56"/>
      <c r="C358" s="56" t="s">
        <v>1082</v>
      </c>
      <c r="D358" s="52" t="s">
        <v>519</v>
      </c>
      <c r="E358" s="56" t="s">
        <v>76</v>
      </c>
      <c r="F358" s="48">
        <v>2</v>
      </c>
      <c r="G358" s="142">
        <f t="shared" si="81"/>
        <v>22.35</v>
      </c>
      <c r="H358" s="240">
        <f t="shared" si="78"/>
        <v>12.03</v>
      </c>
      <c r="I358" s="144">
        <f t="shared" si="79"/>
        <v>34.380000000000003</v>
      </c>
      <c r="J358" s="143">
        <v>43.9</v>
      </c>
      <c r="K358" s="144">
        <f t="shared" si="80"/>
        <v>87.8</v>
      </c>
      <c r="L358" s="139"/>
    </row>
    <row r="359" spans="1:12" s="53" customFormat="1" ht="20.100000000000001" customHeight="1" outlineLevel="1">
      <c r="A359" s="56" t="s">
        <v>159</v>
      </c>
      <c r="B359" s="56">
        <v>92353</v>
      </c>
      <c r="C359" s="56" t="s">
        <v>79</v>
      </c>
      <c r="D359" s="52" t="s">
        <v>520</v>
      </c>
      <c r="E359" s="56" t="s">
        <v>76</v>
      </c>
      <c r="F359" s="48">
        <v>7</v>
      </c>
      <c r="G359" s="142">
        <f t="shared" si="81"/>
        <v>48.69</v>
      </c>
      <c r="H359" s="240">
        <f t="shared" si="78"/>
        <v>26.22</v>
      </c>
      <c r="I359" s="144">
        <f t="shared" si="79"/>
        <v>74.91</v>
      </c>
      <c r="J359" s="143">
        <v>95.66</v>
      </c>
      <c r="K359" s="144">
        <f t="shared" si="80"/>
        <v>669.62</v>
      </c>
      <c r="L359" s="139"/>
    </row>
    <row r="360" spans="1:12" s="53" customFormat="1" ht="20.100000000000001" customHeight="1" outlineLevel="1">
      <c r="A360" s="56" t="s">
        <v>160</v>
      </c>
      <c r="B360" s="56"/>
      <c r="C360" s="56" t="s">
        <v>1082</v>
      </c>
      <c r="D360" s="52" t="s">
        <v>522</v>
      </c>
      <c r="E360" s="56" t="s">
        <v>87</v>
      </c>
      <c r="F360" s="48">
        <v>1.25</v>
      </c>
      <c r="G360" s="142">
        <f t="shared" si="81"/>
        <v>100.48</v>
      </c>
      <c r="H360" s="240">
        <f t="shared" si="78"/>
        <v>54.1</v>
      </c>
      <c r="I360" s="144">
        <f t="shared" si="79"/>
        <v>154.58000000000001</v>
      </c>
      <c r="J360" s="143">
        <v>197.4</v>
      </c>
      <c r="K360" s="144">
        <f t="shared" si="80"/>
        <v>246.75</v>
      </c>
      <c r="L360" s="139"/>
    </row>
    <row r="361" spans="1:12" s="53" customFormat="1" ht="20.100000000000001" customHeight="1" outlineLevel="1">
      <c r="A361" s="56" t="s">
        <v>543</v>
      </c>
      <c r="B361" s="56">
        <v>92377</v>
      </c>
      <c r="C361" s="56" t="s">
        <v>79</v>
      </c>
      <c r="D361" s="52" t="s">
        <v>521</v>
      </c>
      <c r="E361" s="56" t="s">
        <v>76</v>
      </c>
      <c r="F361" s="48">
        <v>10</v>
      </c>
      <c r="G361" s="142">
        <f t="shared" si="81"/>
        <v>35.72</v>
      </c>
      <c r="H361" s="240">
        <f t="shared" si="78"/>
        <v>19.239999999999998</v>
      </c>
      <c r="I361" s="144">
        <f t="shared" si="79"/>
        <v>54.96</v>
      </c>
      <c r="J361" s="143">
        <v>70.180000000000007</v>
      </c>
      <c r="K361" s="144">
        <f t="shared" si="80"/>
        <v>701.8</v>
      </c>
      <c r="L361" s="139"/>
    </row>
    <row r="362" spans="1:12" s="53" customFormat="1" ht="20.100000000000001" customHeight="1" outlineLevel="1">
      <c r="A362" s="56" t="s">
        <v>209</v>
      </c>
      <c r="B362" s="56">
        <v>92642</v>
      </c>
      <c r="C362" s="56" t="s">
        <v>79</v>
      </c>
      <c r="D362" s="52" t="s">
        <v>511</v>
      </c>
      <c r="E362" s="56" t="s">
        <v>76</v>
      </c>
      <c r="F362" s="48">
        <v>4</v>
      </c>
      <c r="G362" s="142">
        <f t="shared" si="81"/>
        <v>67.81</v>
      </c>
      <c r="H362" s="240">
        <f t="shared" si="78"/>
        <v>36.51</v>
      </c>
      <c r="I362" s="144">
        <f t="shared" si="79"/>
        <v>104.32</v>
      </c>
      <c r="J362" s="143">
        <v>133.22</v>
      </c>
      <c r="K362" s="144">
        <f t="shared" si="80"/>
        <v>532.88</v>
      </c>
      <c r="L362" s="139"/>
    </row>
    <row r="363" spans="1:12" s="53" customFormat="1" ht="20.100000000000001" customHeight="1" outlineLevel="1">
      <c r="A363" s="56" t="s">
        <v>544</v>
      </c>
      <c r="B363" s="56">
        <v>92367</v>
      </c>
      <c r="C363" s="56" t="s">
        <v>79</v>
      </c>
      <c r="D363" s="52" t="s">
        <v>523</v>
      </c>
      <c r="E363" s="56" t="s">
        <v>76</v>
      </c>
      <c r="F363" s="48">
        <v>65.27</v>
      </c>
      <c r="G363" s="142">
        <f t="shared" si="81"/>
        <v>36.270000000000003</v>
      </c>
      <c r="H363" s="240">
        <f t="shared" si="78"/>
        <v>19.53</v>
      </c>
      <c r="I363" s="144">
        <f t="shared" si="79"/>
        <v>55.8</v>
      </c>
      <c r="J363" s="143">
        <v>71.260000000000005</v>
      </c>
      <c r="K363" s="144">
        <f t="shared" si="80"/>
        <v>4651.1400000000003</v>
      </c>
      <c r="L363" s="139"/>
    </row>
    <row r="364" spans="1:12" s="53" customFormat="1" ht="20.100000000000001" customHeight="1" outlineLevel="1">
      <c r="A364" s="56" t="s">
        <v>256</v>
      </c>
      <c r="B364" s="26"/>
      <c r="C364" s="56" t="s">
        <v>1082</v>
      </c>
      <c r="D364" s="52" t="s">
        <v>524</v>
      </c>
      <c r="E364" s="56" t="s">
        <v>76</v>
      </c>
      <c r="F364" s="48">
        <v>3</v>
      </c>
      <c r="G364" s="142">
        <f t="shared" ref="G364:G372" si="82">I364</f>
        <v>138</v>
      </c>
      <c r="H364" s="240">
        <v>0</v>
      </c>
      <c r="I364" s="144">
        <f t="shared" si="79"/>
        <v>138</v>
      </c>
      <c r="J364" s="143">
        <v>176.23</v>
      </c>
      <c r="K364" s="144">
        <f t="shared" si="80"/>
        <v>528.69000000000005</v>
      </c>
      <c r="L364" s="139"/>
    </row>
    <row r="365" spans="1:12" s="53" customFormat="1" ht="20.100000000000001" customHeight="1" outlineLevel="1">
      <c r="A365" s="56" t="s">
        <v>257</v>
      </c>
      <c r="B365" s="26"/>
      <c r="C365" s="56" t="s">
        <v>1082</v>
      </c>
      <c r="D365" s="52" t="s">
        <v>854</v>
      </c>
      <c r="E365" s="56" t="s">
        <v>76</v>
      </c>
      <c r="F365" s="48">
        <v>2</v>
      </c>
      <c r="G365" s="142">
        <f t="shared" si="82"/>
        <v>264.68</v>
      </c>
      <c r="H365" s="240">
        <v>0</v>
      </c>
      <c r="I365" s="144">
        <f t="shared" si="79"/>
        <v>264.68</v>
      </c>
      <c r="J365" s="143">
        <v>338</v>
      </c>
      <c r="K365" s="144">
        <f t="shared" si="80"/>
        <v>676</v>
      </c>
      <c r="L365" s="139"/>
    </row>
    <row r="366" spans="1:12" s="53" customFormat="1" ht="20.100000000000001" customHeight="1" outlineLevel="1">
      <c r="A366" s="56" t="s">
        <v>258</v>
      </c>
      <c r="B366" s="26"/>
      <c r="C366" s="56" t="s">
        <v>1082</v>
      </c>
      <c r="D366" s="52" t="s">
        <v>525</v>
      </c>
      <c r="E366" s="56" t="s">
        <v>76</v>
      </c>
      <c r="F366" s="48">
        <v>3</v>
      </c>
      <c r="G366" s="142">
        <f t="shared" si="82"/>
        <v>46.24</v>
      </c>
      <c r="H366" s="240">
        <v>0</v>
      </c>
      <c r="I366" s="144">
        <f t="shared" si="79"/>
        <v>46.24</v>
      </c>
      <c r="J366" s="143">
        <v>59.05</v>
      </c>
      <c r="K366" s="144">
        <f t="shared" si="80"/>
        <v>177.15</v>
      </c>
      <c r="L366" s="139"/>
    </row>
    <row r="367" spans="1:12" s="53" customFormat="1" ht="20.100000000000001" customHeight="1" outlineLevel="1">
      <c r="A367" s="56" t="s">
        <v>259</v>
      </c>
      <c r="B367" s="26"/>
      <c r="C367" s="56" t="s">
        <v>1082</v>
      </c>
      <c r="D367" s="52" t="s">
        <v>526</v>
      </c>
      <c r="E367" s="56" t="s">
        <v>76</v>
      </c>
      <c r="F367" s="48">
        <v>3</v>
      </c>
      <c r="G367" s="142">
        <f t="shared" si="82"/>
        <v>80.22</v>
      </c>
      <c r="H367" s="240">
        <v>0</v>
      </c>
      <c r="I367" s="144">
        <f t="shared" si="79"/>
        <v>80.22</v>
      </c>
      <c r="J367" s="143">
        <v>102.44</v>
      </c>
      <c r="K367" s="144">
        <f t="shared" si="80"/>
        <v>307.32</v>
      </c>
      <c r="L367" s="139"/>
    </row>
    <row r="368" spans="1:12" s="53" customFormat="1" ht="20.100000000000001" customHeight="1" outlineLevel="1">
      <c r="A368" s="56" t="s">
        <v>545</v>
      </c>
      <c r="B368" s="26"/>
      <c r="C368" s="56" t="s">
        <v>1082</v>
      </c>
      <c r="D368" s="52" t="s">
        <v>855</v>
      </c>
      <c r="E368" s="56" t="s">
        <v>76</v>
      </c>
      <c r="F368" s="48">
        <v>6</v>
      </c>
      <c r="G368" s="142">
        <f t="shared" si="82"/>
        <v>510</v>
      </c>
      <c r="H368" s="240">
        <v>0</v>
      </c>
      <c r="I368" s="144">
        <f t="shared" si="79"/>
        <v>510</v>
      </c>
      <c r="J368" s="143">
        <v>651.27</v>
      </c>
      <c r="K368" s="144">
        <f t="shared" si="80"/>
        <v>3907.62</v>
      </c>
      <c r="L368" s="139"/>
    </row>
    <row r="369" spans="1:12" s="53" customFormat="1" ht="20.100000000000001" customHeight="1" outlineLevel="1">
      <c r="A369" s="56" t="s">
        <v>546</v>
      </c>
      <c r="B369" s="56">
        <v>72677</v>
      </c>
      <c r="C369" s="56" t="s">
        <v>79</v>
      </c>
      <c r="D369" s="52" t="s">
        <v>527</v>
      </c>
      <c r="E369" s="56" t="s">
        <v>76</v>
      </c>
      <c r="F369" s="48">
        <v>3</v>
      </c>
      <c r="G369" s="142">
        <f t="shared" si="82"/>
        <v>41.5</v>
      </c>
      <c r="H369" s="240">
        <v>0</v>
      </c>
      <c r="I369" s="144">
        <f t="shared" si="79"/>
        <v>41.5</v>
      </c>
      <c r="J369" s="143">
        <v>53</v>
      </c>
      <c r="K369" s="144">
        <f t="shared" si="80"/>
        <v>159</v>
      </c>
      <c r="L369" s="139"/>
    </row>
    <row r="370" spans="1:12" s="53" customFormat="1" ht="20.100000000000001" customHeight="1" outlineLevel="1">
      <c r="A370" s="56" t="s">
        <v>547</v>
      </c>
      <c r="B370" s="26"/>
      <c r="C370" s="56" t="s">
        <v>1082</v>
      </c>
      <c r="D370" s="52" t="s">
        <v>528</v>
      </c>
      <c r="E370" s="56" t="s">
        <v>76</v>
      </c>
      <c r="F370" s="48">
        <v>3</v>
      </c>
      <c r="G370" s="142">
        <f t="shared" si="82"/>
        <v>69.69</v>
      </c>
      <c r="H370" s="240">
        <v>0</v>
      </c>
      <c r="I370" s="144">
        <f t="shared" si="79"/>
        <v>69.69</v>
      </c>
      <c r="J370" s="143">
        <v>89</v>
      </c>
      <c r="K370" s="144">
        <f t="shared" si="80"/>
        <v>267</v>
      </c>
      <c r="L370" s="139"/>
    </row>
    <row r="371" spans="1:12" s="53" customFormat="1" ht="20.100000000000001" customHeight="1" outlineLevel="1">
      <c r="A371" s="56" t="s">
        <v>548</v>
      </c>
      <c r="B371" s="26"/>
      <c r="C371" s="56" t="s">
        <v>1082</v>
      </c>
      <c r="D371" s="52" t="s">
        <v>529</v>
      </c>
      <c r="E371" s="56" t="s">
        <v>76</v>
      </c>
      <c r="F371" s="48">
        <v>3</v>
      </c>
      <c r="G371" s="142">
        <f t="shared" si="82"/>
        <v>174.26</v>
      </c>
      <c r="H371" s="240">
        <v>0</v>
      </c>
      <c r="I371" s="144">
        <f t="shared" si="79"/>
        <v>174.26</v>
      </c>
      <c r="J371" s="143">
        <v>222.53</v>
      </c>
      <c r="K371" s="144">
        <f t="shared" si="80"/>
        <v>667.59</v>
      </c>
      <c r="L371" s="139"/>
    </row>
    <row r="372" spans="1:12" s="53" customFormat="1" ht="20.100000000000001" customHeight="1" outlineLevel="1">
      <c r="A372" s="56" t="s">
        <v>549</v>
      </c>
      <c r="B372" s="26"/>
      <c r="C372" s="56" t="s">
        <v>1082</v>
      </c>
      <c r="D372" s="52" t="s">
        <v>530</v>
      </c>
      <c r="E372" s="56" t="s">
        <v>76</v>
      </c>
      <c r="F372" s="48">
        <v>3</v>
      </c>
      <c r="G372" s="142">
        <f t="shared" si="82"/>
        <v>23.76</v>
      </c>
      <c r="H372" s="240">
        <v>0</v>
      </c>
      <c r="I372" s="144">
        <f t="shared" si="79"/>
        <v>23.76</v>
      </c>
      <c r="J372" s="143">
        <v>30.34</v>
      </c>
      <c r="K372" s="144">
        <f t="shared" si="80"/>
        <v>91.02</v>
      </c>
      <c r="L372" s="139"/>
    </row>
    <row r="373" spans="1:12" s="53" customFormat="1" ht="20.100000000000001" customHeight="1" outlineLevel="1">
      <c r="A373" s="56" t="s">
        <v>550</v>
      </c>
      <c r="B373" s="56">
        <v>84798</v>
      </c>
      <c r="C373" s="56" t="s">
        <v>79</v>
      </c>
      <c r="D373" s="52" t="s">
        <v>863</v>
      </c>
      <c r="E373" s="56" t="s">
        <v>76</v>
      </c>
      <c r="F373" s="48">
        <v>1</v>
      </c>
      <c r="G373" s="142">
        <f t="shared" si="81"/>
        <v>141.72999999999999</v>
      </c>
      <c r="H373" s="240">
        <f t="shared" si="78"/>
        <v>76.319999999999993</v>
      </c>
      <c r="I373" s="144">
        <f t="shared" si="79"/>
        <v>218.05</v>
      </c>
      <c r="J373" s="143">
        <v>278.45</v>
      </c>
      <c r="K373" s="144">
        <f t="shared" si="80"/>
        <v>278.45</v>
      </c>
      <c r="L373" s="139"/>
    </row>
    <row r="374" spans="1:12" s="53" customFormat="1" ht="20.100000000000001" customHeight="1" outlineLevel="1">
      <c r="A374" s="56" t="s">
        <v>551</v>
      </c>
      <c r="B374" s="56">
        <v>94499</v>
      </c>
      <c r="C374" s="56" t="s">
        <v>79</v>
      </c>
      <c r="D374" s="52" t="s">
        <v>531</v>
      </c>
      <c r="E374" s="56" t="s">
        <v>76</v>
      </c>
      <c r="F374" s="48">
        <v>5</v>
      </c>
      <c r="G374" s="142">
        <f>I374</f>
        <v>285.72000000000003</v>
      </c>
      <c r="H374" s="240">
        <v>0</v>
      </c>
      <c r="I374" s="144">
        <f t="shared" si="79"/>
        <v>285.72000000000003</v>
      </c>
      <c r="J374" s="143">
        <v>364.86</v>
      </c>
      <c r="K374" s="144">
        <f t="shared" si="80"/>
        <v>1824.3</v>
      </c>
      <c r="L374" s="139"/>
    </row>
    <row r="375" spans="1:12" s="53" customFormat="1" ht="20.100000000000001" customHeight="1" outlineLevel="1">
      <c r="A375" s="56" t="s">
        <v>552</v>
      </c>
      <c r="B375" s="56">
        <v>99632</v>
      </c>
      <c r="C375" s="56" t="s">
        <v>79</v>
      </c>
      <c r="D375" s="52" t="s">
        <v>532</v>
      </c>
      <c r="E375" s="56" t="s">
        <v>76</v>
      </c>
      <c r="F375" s="48">
        <v>2</v>
      </c>
      <c r="G375" s="142">
        <f t="shared" si="81"/>
        <v>162.69</v>
      </c>
      <c r="H375" s="240">
        <f t="shared" si="78"/>
        <v>87.6</v>
      </c>
      <c r="I375" s="144">
        <f t="shared" si="79"/>
        <v>250.29</v>
      </c>
      <c r="J375" s="143">
        <v>319.62</v>
      </c>
      <c r="K375" s="144">
        <f t="shared" si="80"/>
        <v>639.24</v>
      </c>
      <c r="L375" s="139"/>
    </row>
    <row r="376" spans="1:12" s="53" customFormat="1" ht="20.100000000000001" customHeight="1" outlineLevel="1">
      <c r="A376" s="56" t="s">
        <v>553</v>
      </c>
      <c r="B376" s="56"/>
      <c r="C376" s="56" t="s">
        <v>1082</v>
      </c>
      <c r="D376" s="52" t="s">
        <v>576</v>
      </c>
      <c r="E376" s="56" t="s">
        <v>76</v>
      </c>
      <c r="F376" s="48">
        <v>4</v>
      </c>
      <c r="G376" s="142">
        <f t="shared" ref="G376:G384" si="83">I376</f>
        <v>159.66999999999999</v>
      </c>
      <c r="H376" s="240">
        <v>0</v>
      </c>
      <c r="I376" s="144">
        <f t="shared" si="79"/>
        <v>159.66999999999999</v>
      </c>
      <c r="J376" s="143">
        <v>203.9</v>
      </c>
      <c r="K376" s="144">
        <f t="shared" si="80"/>
        <v>815.6</v>
      </c>
      <c r="L376" s="139"/>
    </row>
    <row r="377" spans="1:12" s="53" customFormat="1" ht="20.100000000000001" customHeight="1" outlineLevel="1">
      <c r="A377" s="56" t="s">
        <v>554</v>
      </c>
      <c r="B377" s="179" t="s">
        <v>1089</v>
      </c>
      <c r="C377" s="179" t="s">
        <v>79</v>
      </c>
      <c r="D377" s="52" t="s">
        <v>262</v>
      </c>
      <c r="E377" s="56" t="s">
        <v>76</v>
      </c>
      <c r="F377" s="48">
        <v>40</v>
      </c>
      <c r="G377" s="142">
        <f t="shared" si="83"/>
        <v>36.24</v>
      </c>
      <c r="H377" s="240">
        <v>0</v>
      </c>
      <c r="I377" s="144">
        <f t="shared" si="79"/>
        <v>36.24</v>
      </c>
      <c r="J377" s="143">
        <v>46.28</v>
      </c>
      <c r="K377" s="144">
        <f t="shared" si="80"/>
        <v>1851.2</v>
      </c>
      <c r="L377" s="139"/>
    </row>
    <row r="378" spans="1:12" s="53" customFormat="1" ht="20.100000000000001" customHeight="1" outlineLevel="1">
      <c r="A378" s="56" t="s">
        <v>555</v>
      </c>
      <c r="B378" s="178">
        <v>72947</v>
      </c>
      <c r="C378" s="179" t="s">
        <v>79</v>
      </c>
      <c r="D378" s="52" t="s">
        <v>310</v>
      </c>
      <c r="E378" s="56" t="s">
        <v>80</v>
      </c>
      <c r="F378" s="48">
        <v>8</v>
      </c>
      <c r="G378" s="142">
        <f t="shared" si="83"/>
        <v>28.91</v>
      </c>
      <c r="H378" s="240">
        <v>0</v>
      </c>
      <c r="I378" s="144">
        <f t="shared" si="79"/>
        <v>28.91</v>
      </c>
      <c r="J378" s="143">
        <v>36.92</v>
      </c>
      <c r="K378" s="144">
        <f t="shared" si="80"/>
        <v>295.36</v>
      </c>
      <c r="L378" s="139"/>
    </row>
    <row r="379" spans="1:12" s="53" customFormat="1" ht="20.100000000000001" customHeight="1" outlineLevel="1">
      <c r="A379" s="56" t="s">
        <v>556</v>
      </c>
      <c r="B379" s="178">
        <v>72947</v>
      </c>
      <c r="C379" s="179" t="s">
        <v>79</v>
      </c>
      <c r="D379" s="52" t="s">
        <v>132</v>
      </c>
      <c r="E379" s="56" t="s">
        <v>80</v>
      </c>
      <c r="F379" s="48">
        <v>3</v>
      </c>
      <c r="G379" s="142">
        <f t="shared" si="83"/>
        <v>28.91</v>
      </c>
      <c r="H379" s="240">
        <v>0</v>
      </c>
      <c r="I379" s="144">
        <f t="shared" si="79"/>
        <v>28.91</v>
      </c>
      <c r="J379" s="143">
        <v>36.92</v>
      </c>
      <c r="K379" s="144">
        <f t="shared" si="80"/>
        <v>110.76</v>
      </c>
      <c r="L379" s="139"/>
    </row>
    <row r="380" spans="1:12" s="53" customFormat="1" ht="20.100000000000001" customHeight="1" outlineLevel="1">
      <c r="A380" s="56" t="s">
        <v>557</v>
      </c>
      <c r="B380" s="14"/>
      <c r="C380" s="14" t="s">
        <v>1082</v>
      </c>
      <c r="D380" s="52" t="s">
        <v>510</v>
      </c>
      <c r="E380" s="56" t="s">
        <v>76</v>
      </c>
      <c r="F380" s="48">
        <v>2</v>
      </c>
      <c r="G380" s="142">
        <f t="shared" si="83"/>
        <v>1138.3499999999999</v>
      </c>
      <c r="H380" s="240">
        <v>0</v>
      </c>
      <c r="I380" s="144">
        <f t="shared" si="79"/>
        <v>1138.3499999999999</v>
      </c>
      <c r="J380" s="143">
        <v>1453.67</v>
      </c>
      <c r="K380" s="144">
        <f t="shared" si="80"/>
        <v>2907.34</v>
      </c>
      <c r="L380" s="139"/>
    </row>
    <row r="381" spans="1:12" s="53" customFormat="1" ht="20.100000000000001" customHeight="1" outlineLevel="1">
      <c r="A381" s="56" t="s">
        <v>558</v>
      </c>
      <c r="B381" s="179" t="s">
        <v>833</v>
      </c>
      <c r="C381" s="179" t="s">
        <v>94</v>
      </c>
      <c r="D381" s="52" t="s">
        <v>856</v>
      </c>
      <c r="E381" s="56" t="s">
        <v>76</v>
      </c>
      <c r="F381" s="48">
        <v>2</v>
      </c>
      <c r="G381" s="142">
        <f t="shared" si="83"/>
        <v>10.23</v>
      </c>
      <c r="H381" s="240">
        <v>0</v>
      </c>
      <c r="I381" s="144">
        <f t="shared" si="79"/>
        <v>10.23</v>
      </c>
      <c r="J381" s="143">
        <v>13.07</v>
      </c>
      <c r="K381" s="144">
        <f t="shared" si="80"/>
        <v>26.14</v>
      </c>
      <c r="L381" s="139"/>
    </row>
    <row r="382" spans="1:12" s="53" customFormat="1" ht="20.100000000000001" customHeight="1" outlineLevel="1">
      <c r="A382" s="56" t="s">
        <v>559</v>
      </c>
      <c r="B382" s="179" t="s">
        <v>834</v>
      </c>
      <c r="C382" s="179" t="s">
        <v>94</v>
      </c>
      <c r="D382" s="52" t="s">
        <v>859</v>
      </c>
      <c r="E382" s="56" t="s">
        <v>76</v>
      </c>
      <c r="F382" s="48">
        <v>14</v>
      </c>
      <c r="G382" s="142">
        <f t="shared" si="83"/>
        <v>12.66</v>
      </c>
      <c r="H382" s="240">
        <v>0</v>
      </c>
      <c r="I382" s="144">
        <f t="shared" si="79"/>
        <v>12.66</v>
      </c>
      <c r="J382" s="143">
        <v>16.170000000000002</v>
      </c>
      <c r="K382" s="144">
        <f t="shared" si="80"/>
        <v>226.38</v>
      </c>
      <c r="L382" s="139"/>
    </row>
    <row r="383" spans="1:12" s="53" customFormat="1" ht="20.100000000000001" customHeight="1" outlineLevel="1">
      <c r="A383" s="56" t="s">
        <v>560</v>
      </c>
      <c r="B383" s="179" t="s">
        <v>834</v>
      </c>
      <c r="C383" s="179" t="s">
        <v>94</v>
      </c>
      <c r="D383" s="52" t="s">
        <v>857</v>
      </c>
      <c r="E383" s="56" t="s">
        <v>76</v>
      </c>
      <c r="F383" s="48">
        <v>3</v>
      </c>
      <c r="G383" s="142">
        <f t="shared" si="83"/>
        <v>12.66</v>
      </c>
      <c r="H383" s="240">
        <v>0</v>
      </c>
      <c r="I383" s="144">
        <f t="shared" si="79"/>
        <v>12.66</v>
      </c>
      <c r="J383" s="143">
        <v>16.170000000000002</v>
      </c>
      <c r="K383" s="144">
        <f t="shared" si="80"/>
        <v>48.51</v>
      </c>
      <c r="L383" s="139"/>
    </row>
    <row r="384" spans="1:12" s="53" customFormat="1" ht="20.100000000000001" customHeight="1" outlineLevel="1">
      <c r="A384" s="56" t="s">
        <v>862</v>
      </c>
      <c r="B384" s="179" t="s">
        <v>833</v>
      </c>
      <c r="C384" s="179" t="s">
        <v>94</v>
      </c>
      <c r="D384" s="52" t="s">
        <v>858</v>
      </c>
      <c r="E384" s="56" t="s">
        <v>76</v>
      </c>
      <c r="F384" s="48">
        <v>8</v>
      </c>
      <c r="G384" s="142">
        <f t="shared" si="83"/>
        <v>10.23</v>
      </c>
      <c r="H384" s="240">
        <v>0</v>
      </c>
      <c r="I384" s="144">
        <f t="shared" si="79"/>
        <v>10.23</v>
      </c>
      <c r="J384" s="143">
        <v>13.07</v>
      </c>
      <c r="K384" s="144">
        <f t="shared" si="80"/>
        <v>104.56</v>
      </c>
      <c r="L384" s="139"/>
    </row>
    <row r="385" spans="1:12" ht="20.100000000000001" customHeight="1" outlineLevel="1">
      <c r="A385" s="58"/>
      <c r="B385" s="59"/>
      <c r="C385" s="59"/>
      <c r="D385" s="59"/>
      <c r="E385" s="59"/>
      <c r="F385" s="69"/>
      <c r="G385" s="69"/>
      <c r="H385" s="69"/>
      <c r="I385" s="261" t="s">
        <v>182</v>
      </c>
      <c r="J385" s="251"/>
      <c r="K385" s="68">
        <f>SUM(K356:K384)</f>
        <v>24945.71</v>
      </c>
      <c r="L385" s="139"/>
    </row>
    <row r="386" spans="1:12" ht="20.100000000000001" customHeight="1">
      <c r="A386" s="54"/>
      <c r="B386" s="54"/>
      <c r="C386" s="54"/>
      <c r="D386" s="23"/>
      <c r="E386" s="54"/>
      <c r="F386" s="40"/>
      <c r="G386" s="40"/>
      <c r="H386" s="40"/>
      <c r="I386" s="267"/>
      <c r="J386" s="7"/>
      <c r="K386" s="7"/>
      <c r="L386" s="139"/>
    </row>
    <row r="387" spans="1:12" ht="20.100000000000001" customHeight="1" collapsed="1">
      <c r="A387" s="36">
        <v>18</v>
      </c>
      <c r="B387" s="36"/>
      <c r="C387" s="36"/>
      <c r="D387" s="20" t="s">
        <v>615</v>
      </c>
      <c r="E387" s="20"/>
      <c r="F387" s="63"/>
      <c r="G387" s="63"/>
      <c r="H387" s="241"/>
      <c r="I387" s="63"/>
      <c r="J387" s="250"/>
      <c r="K387" s="67"/>
      <c r="L387" s="139"/>
    </row>
    <row r="388" spans="1:12" s="53" customFormat="1" ht="20.100000000000001" customHeight="1" outlineLevel="1">
      <c r="A388" s="49" t="s">
        <v>210</v>
      </c>
      <c r="B388" s="49"/>
      <c r="C388" s="49"/>
      <c r="D388" s="27" t="s">
        <v>33</v>
      </c>
      <c r="E388" s="26"/>
      <c r="F388" s="48"/>
      <c r="G388" s="48"/>
      <c r="H388" s="242"/>
      <c r="I388" s="75"/>
      <c r="J388" s="253"/>
      <c r="K388" s="66"/>
      <c r="L388" s="139"/>
    </row>
    <row r="389" spans="1:12" s="53" customFormat="1" ht="50.1" customHeight="1" outlineLevel="1">
      <c r="A389" s="30" t="s">
        <v>728</v>
      </c>
      <c r="B389" s="14">
        <v>83463</v>
      </c>
      <c r="C389" s="14" t="s">
        <v>79</v>
      </c>
      <c r="D389" s="52" t="s">
        <v>587</v>
      </c>
      <c r="E389" s="25" t="s">
        <v>76</v>
      </c>
      <c r="F389" s="48">
        <v>3</v>
      </c>
      <c r="G389" s="142">
        <f t="shared" ref="G389" si="84">(I389*65%)</f>
        <v>208.86</v>
      </c>
      <c r="H389" s="240">
        <f t="shared" ref="H389:H442" si="85">(I389*35%)</f>
        <v>112.47</v>
      </c>
      <c r="I389" s="144">
        <f t="shared" ref="I389:I452" si="86">J389/1.277</f>
        <v>321.33</v>
      </c>
      <c r="J389" s="143">
        <v>410.34</v>
      </c>
      <c r="K389" s="144">
        <f>J389*F389</f>
        <v>1231.02</v>
      </c>
      <c r="L389" s="139"/>
    </row>
    <row r="390" spans="1:12" s="53" customFormat="1" ht="50.1" customHeight="1" outlineLevel="1">
      <c r="A390" s="30" t="s">
        <v>729</v>
      </c>
      <c r="B390" s="14" t="s">
        <v>248</v>
      </c>
      <c r="C390" s="14" t="s">
        <v>79</v>
      </c>
      <c r="D390" s="52" t="s">
        <v>588</v>
      </c>
      <c r="E390" s="25" t="s">
        <v>76</v>
      </c>
      <c r="F390" s="48">
        <v>1</v>
      </c>
      <c r="G390" s="142">
        <f t="shared" ref="G390:G442" si="87">(I390*65%)</f>
        <v>350.01</v>
      </c>
      <c r="H390" s="240">
        <f t="shared" si="85"/>
        <v>188.46</v>
      </c>
      <c r="I390" s="144">
        <f t="shared" si="86"/>
        <v>538.47</v>
      </c>
      <c r="J390" s="143">
        <v>687.63</v>
      </c>
      <c r="K390" s="144">
        <f>J390*F390</f>
        <v>687.63</v>
      </c>
      <c r="L390" s="139"/>
    </row>
    <row r="391" spans="1:12" s="53" customFormat="1" ht="50.1" customHeight="1" outlineLevel="1">
      <c r="A391" s="30" t="s">
        <v>730</v>
      </c>
      <c r="B391" s="14" t="s">
        <v>170</v>
      </c>
      <c r="C391" s="14" t="s">
        <v>79</v>
      </c>
      <c r="D391" s="52" t="s">
        <v>589</v>
      </c>
      <c r="E391" s="25" t="s">
        <v>76</v>
      </c>
      <c r="F391" s="48">
        <v>3</v>
      </c>
      <c r="G391" s="142">
        <f t="shared" si="87"/>
        <v>404.57</v>
      </c>
      <c r="H391" s="240">
        <f t="shared" si="85"/>
        <v>217.85</v>
      </c>
      <c r="I391" s="144">
        <f t="shared" si="86"/>
        <v>622.41999999999996</v>
      </c>
      <c r="J391" s="143">
        <v>794.83</v>
      </c>
      <c r="K391" s="144">
        <f>J391*F391</f>
        <v>2384.4899999999998</v>
      </c>
      <c r="L391" s="139"/>
    </row>
    <row r="392" spans="1:12" s="53" customFormat="1" ht="38.25" outlineLevel="1">
      <c r="A392" s="30" t="s">
        <v>731</v>
      </c>
      <c r="B392" s="14" t="s">
        <v>249</v>
      </c>
      <c r="C392" s="14" t="s">
        <v>79</v>
      </c>
      <c r="D392" s="52" t="s">
        <v>902</v>
      </c>
      <c r="E392" s="25" t="s">
        <v>76</v>
      </c>
      <c r="F392" s="48">
        <v>2</v>
      </c>
      <c r="G392" s="142">
        <f t="shared" si="87"/>
        <v>641.99</v>
      </c>
      <c r="H392" s="240">
        <f t="shared" si="85"/>
        <v>345.69</v>
      </c>
      <c r="I392" s="144">
        <f t="shared" si="86"/>
        <v>987.68</v>
      </c>
      <c r="J392" s="143">
        <v>1261.27</v>
      </c>
      <c r="K392" s="144">
        <f>J392*F392</f>
        <v>2522.54</v>
      </c>
      <c r="L392" s="139"/>
    </row>
    <row r="393" spans="1:12" s="53" customFormat="1" ht="20.100000000000001" customHeight="1" outlineLevel="1">
      <c r="A393" s="30" t="s">
        <v>732</v>
      </c>
      <c r="B393" s="14" t="s">
        <v>1090</v>
      </c>
      <c r="C393" s="14" t="s">
        <v>94</v>
      </c>
      <c r="D393" s="52" t="s">
        <v>265</v>
      </c>
      <c r="E393" s="25" t="s">
        <v>76</v>
      </c>
      <c r="F393" s="48">
        <v>1</v>
      </c>
      <c r="G393" s="142">
        <f t="shared" si="87"/>
        <v>785.71</v>
      </c>
      <c r="H393" s="240">
        <f t="shared" si="85"/>
        <v>423.07</v>
      </c>
      <c r="I393" s="144">
        <f t="shared" si="86"/>
        <v>1208.78</v>
      </c>
      <c r="J393" s="143">
        <v>1543.61</v>
      </c>
      <c r="K393" s="144">
        <f>J393*F393</f>
        <v>1543.61</v>
      </c>
      <c r="L393" s="139"/>
    </row>
    <row r="394" spans="1:12" s="53" customFormat="1" ht="20.100000000000001" customHeight="1" outlineLevel="1">
      <c r="A394" s="49" t="s">
        <v>211</v>
      </c>
      <c r="B394" s="30"/>
      <c r="C394" s="30"/>
      <c r="D394" s="50" t="s">
        <v>245</v>
      </c>
      <c r="E394" s="25"/>
      <c r="F394" s="48"/>
      <c r="G394" s="142"/>
      <c r="H394" s="240"/>
      <c r="I394" s="144"/>
      <c r="J394" s="143"/>
      <c r="K394" s="144"/>
      <c r="L394" s="139"/>
    </row>
    <row r="395" spans="1:12" s="53" customFormat="1" ht="20.100000000000001" customHeight="1" outlineLevel="1">
      <c r="A395" s="30" t="s">
        <v>733</v>
      </c>
      <c r="B395" s="30">
        <v>93653</v>
      </c>
      <c r="C395" s="30" t="s">
        <v>79</v>
      </c>
      <c r="D395" s="172" t="s">
        <v>841</v>
      </c>
      <c r="E395" s="25" t="s">
        <v>76</v>
      </c>
      <c r="F395" s="48">
        <v>22</v>
      </c>
      <c r="G395" s="142">
        <f t="shared" si="87"/>
        <v>7.87</v>
      </c>
      <c r="H395" s="240">
        <f t="shared" si="85"/>
        <v>4.24</v>
      </c>
      <c r="I395" s="144">
        <f t="shared" si="86"/>
        <v>12.1</v>
      </c>
      <c r="J395" s="143">
        <v>15.45</v>
      </c>
      <c r="K395" s="144">
        <f t="shared" ref="K395:K412" si="88">J395*F395</f>
        <v>339.9</v>
      </c>
      <c r="L395" s="139"/>
    </row>
    <row r="396" spans="1:12" s="53" customFormat="1" ht="20.100000000000001" customHeight="1" outlineLevel="1">
      <c r="A396" s="30" t="s">
        <v>734</v>
      </c>
      <c r="B396" s="30">
        <v>93654</v>
      </c>
      <c r="C396" s="30" t="s">
        <v>79</v>
      </c>
      <c r="D396" s="172" t="s">
        <v>842</v>
      </c>
      <c r="E396" s="25" t="s">
        <v>76</v>
      </c>
      <c r="F396" s="48">
        <v>7</v>
      </c>
      <c r="G396" s="142">
        <f t="shared" si="87"/>
        <v>7.87</v>
      </c>
      <c r="H396" s="240">
        <f t="shared" si="85"/>
        <v>4.24</v>
      </c>
      <c r="I396" s="144">
        <f t="shared" si="86"/>
        <v>12.1</v>
      </c>
      <c r="J396" s="143">
        <v>15.45</v>
      </c>
      <c r="K396" s="144">
        <f t="shared" si="88"/>
        <v>108.15</v>
      </c>
      <c r="L396" s="139"/>
    </row>
    <row r="397" spans="1:12" s="53" customFormat="1" ht="20.100000000000001" customHeight="1" outlineLevel="1">
      <c r="A397" s="30" t="s">
        <v>735</v>
      </c>
      <c r="B397" s="30">
        <v>93655</v>
      </c>
      <c r="C397" s="30" t="s">
        <v>79</v>
      </c>
      <c r="D397" s="172" t="s">
        <v>843</v>
      </c>
      <c r="E397" s="25" t="s">
        <v>76</v>
      </c>
      <c r="F397" s="48">
        <v>19</v>
      </c>
      <c r="G397" s="142">
        <f t="shared" si="87"/>
        <v>7.87</v>
      </c>
      <c r="H397" s="240">
        <f t="shared" si="85"/>
        <v>4.24</v>
      </c>
      <c r="I397" s="144">
        <f t="shared" si="86"/>
        <v>12.1</v>
      </c>
      <c r="J397" s="143">
        <v>15.45</v>
      </c>
      <c r="K397" s="144">
        <f t="shared" si="88"/>
        <v>293.55</v>
      </c>
      <c r="L397" s="139"/>
    </row>
    <row r="398" spans="1:12" s="53" customFormat="1" ht="20.100000000000001" customHeight="1" outlineLevel="1">
      <c r="A398" s="30" t="s">
        <v>736</v>
      </c>
      <c r="B398" s="30">
        <v>93656</v>
      </c>
      <c r="C398" s="30" t="s">
        <v>79</v>
      </c>
      <c r="D398" s="172" t="s">
        <v>844</v>
      </c>
      <c r="E398" s="25" t="s">
        <v>76</v>
      </c>
      <c r="F398" s="48">
        <v>26</v>
      </c>
      <c r="G398" s="142">
        <f t="shared" si="87"/>
        <v>7.87</v>
      </c>
      <c r="H398" s="240">
        <f t="shared" si="85"/>
        <v>4.24</v>
      </c>
      <c r="I398" s="144">
        <f t="shared" si="86"/>
        <v>12.1</v>
      </c>
      <c r="J398" s="143">
        <v>15.45</v>
      </c>
      <c r="K398" s="144">
        <f t="shared" si="88"/>
        <v>401.7</v>
      </c>
      <c r="L398" s="139"/>
    </row>
    <row r="399" spans="1:12" s="53" customFormat="1" ht="20.100000000000001" customHeight="1" outlineLevel="1">
      <c r="A399" s="30" t="s">
        <v>737</v>
      </c>
      <c r="B399" s="30">
        <v>93657</v>
      </c>
      <c r="C399" s="30" t="s">
        <v>79</v>
      </c>
      <c r="D399" s="172" t="s">
        <v>869</v>
      </c>
      <c r="E399" s="25" t="s">
        <v>76</v>
      </c>
      <c r="F399" s="48">
        <v>10</v>
      </c>
      <c r="G399" s="142">
        <f t="shared" si="87"/>
        <v>7.87</v>
      </c>
      <c r="H399" s="240">
        <f t="shared" si="85"/>
        <v>4.24</v>
      </c>
      <c r="I399" s="144">
        <f t="shared" si="86"/>
        <v>12.1</v>
      </c>
      <c r="J399" s="143">
        <v>15.45</v>
      </c>
      <c r="K399" s="144">
        <f t="shared" si="88"/>
        <v>154.5</v>
      </c>
      <c r="L399" s="139"/>
    </row>
    <row r="400" spans="1:12" s="53" customFormat="1" ht="20.100000000000001" customHeight="1" outlineLevel="1">
      <c r="A400" s="30" t="s">
        <v>738</v>
      </c>
      <c r="B400" s="30">
        <v>93658</v>
      </c>
      <c r="C400" s="30" t="s">
        <v>79</v>
      </c>
      <c r="D400" s="172" t="s">
        <v>898</v>
      </c>
      <c r="E400" s="25" t="s">
        <v>76</v>
      </c>
      <c r="F400" s="48">
        <v>1</v>
      </c>
      <c r="G400" s="142">
        <f t="shared" si="87"/>
        <v>7.87</v>
      </c>
      <c r="H400" s="240">
        <f t="shared" si="85"/>
        <v>4.24</v>
      </c>
      <c r="I400" s="144">
        <f t="shared" si="86"/>
        <v>12.1</v>
      </c>
      <c r="J400" s="143">
        <v>15.45</v>
      </c>
      <c r="K400" s="144">
        <f t="shared" si="88"/>
        <v>15.45</v>
      </c>
      <c r="L400" s="139"/>
    </row>
    <row r="401" spans="1:12" s="53" customFormat="1" ht="20.100000000000001" customHeight="1" outlineLevel="1">
      <c r="A401" s="30" t="s">
        <v>739</v>
      </c>
      <c r="B401" s="30">
        <v>93667</v>
      </c>
      <c r="C401" s="30" t="s">
        <v>79</v>
      </c>
      <c r="D401" s="172" t="s">
        <v>870</v>
      </c>
      <c r="E401" s="25" t="s">
        <v>76</v>
      </c>
      <c r="F401" s="48">
        <v>1</v>
      </c>
      <c r="G401" s="142">
        <f t="shared" si="87"/>
        <v>51.56</v>
      </c>
      <c r="H401" s="240">
        <f t="shared" si="85"/>
        <v>27.77</v>
      </c>
      <c r="I401" s="144">
        <f t="shared" si="86"/>
        <v>79.33</v>
      </c>
      <c r="J401" s="143">
        <v>101.3</v>
      </c>
      <c r="K401" s="144">
        <f t="shared" si="88"/>
        <v>101.3</v>
      </c>
      <c r="L401" s="139"/>
    </row>
    <row r="402" spans="1:12" s="53" customFormat="1" ht="20.100000000000001" customHeight="1" outlineLevel="1">
      <c r="A402" s="30" t="s">
        <v>1001</v>
      </c>
      <c r="B402" s="30">
        <v>93670</v>
      </c>
      <c r="C402" s="30" t="s">
        <v>79</v>
      </c>
      <c r="D402" s="172" t="s">
        <v>871</v>
      </c>
      <c r="E402" s="25" t="s">
        <v>76</v>
      </c>
      <c r="F402" s="48">
        <v>4</v>
      </c>
      <c r="G402" s="142">
        <f t="shared" si="87"/>
        <v>51.56</v>
      </c>
      <c r="H402" s="240">
        <f t="shared" si="85"/>
        <v>27.77</v>
      </c>
      <c r="I402" s="144">
        <f t="shared" si="86"/>
        <v>79.33</v>
      </c>
      <c r="J402" s="143">
        <v>101.3</v>
      </c>
      <c r="K402" s="144">
        <f t="shared" si="88"/>
        <v>405.2</v>
      </c>
      <c r="L402" s="139"/>
    </row>
    <row r="403" spans="1:12" s="53" customFormat="1" ht="20.100000000000001" customHeight="1" outlineLevel="1">
      <c r="A403" s="30" t="s">
        <v>1002</v>
      </c>
      <c r="B403" s="30">
        <v>93671</v>
      </c>
      <c r="C403" s="30" t="s">
        <v>79</v>
      </c>
      <c r="D403" s="172" t="s">
        <v>845</v>
      </c>
      <c r="E403" s="25" t="s">
        <v>76</v>
      </c>
      <c r="F403" s="48">
        <v>2</v>
      </c>
      <c r="G403" s="142">
        <f t="shared" si="87"/>
        <v>51.56</v>
      </c>
      <c r="H403" s="240">
        <f t="shared" si="85"/>
        <v>27.77</v>
      </c>
      <c r="I403" s="144">
        <f t="shared" si="86"/>
        <v>79.33</v>
      </c>
      <c r="J403" s="143">
        <v>101.3</v>
      </c>
      <c r="K403" s="144">
        <f t="shared" si="88"/>
        <v>202.6</v>
      </c>
      <c r="L403" s="139"/>
    </row>
    <row r="404" spans="1:12" s="53" customFormat="1" ht="20.100000000000001" customHeight="1" outlineLevel="1">
      <c r="A404" s="30" t="s">
        <v>1003</v>
      </c>
      <c r="B404" s="30" t="s">
        <v>246</v>
      </c>
      <c r="C404" s="30" t="s">
        <v>79</v>
      </c>
      <c r="D404" s="172" t="s">
        <v>872</v>
      </c>
      <c r="E404" s="25" t="s">
        <v>76</v>
      </c>
      <c r="F404" s="48">
        <v>8</v>
      </c>
      <c r="G404" s="142">
        <f t="shared" si="87"/>
        <v>52.66</v>
      </c>
      <c r="H404" s="240">
        <f t="shared" si="85"/>
        <v>28.36</v>
      </c>
      <c r="I404" s="144">
        <f t="shared" si="86"/>
        <v>81.02</v>
      </c>
      <c r="J404" s="143">
        <v>103.46</v>
      </c>
      <c r="K404" s="144">
        <f t="shared" si="88"/>
        <v>827.68</v>
      </c>
      <c r="L404" s="139"/>
    </row>
    <row r="405" spans="1:12" s="53" customFormat="1" ht="20.100000000000001" customHeight="1" outlineLevel="1">
      <c r="A405" s="30" t="s">
        <v>1004</v>
      </c>
      <c r="B405" s="30" t="s">
        <v>247</v>
      </c>
      <c r="C405" s="30" t="s">
        <v>79</v>
      </c>
      <c r="D405" s="52" t="s">
        <v>873</v>
      </c>
      <c r="E405" s="25" t="s">
        <v>76</v>
      </c>
      <c r="F405" s="48">
        <v>1</v>
      </c>
      <c r="G405" s="142">
        <f t="shared" si="87"/>
        <v>148.93</v>
      </c>
      <c r="H405" s="240">
        <f t="shared" si="85"/>
        <v>80.19</v>
      </c>
      <c r="I405" s="144">
        <f t="shared" si="86"/>
        <v>229.12</v>
      </c>
      <c r="J405" s="143">
        <v>292.58999999999997</v>
      </c>
      <c r="K405" s="144">
        <f t="shared" si="88"/>
        <v>292.58999999999997</v>
      </c>
      <c r="L405" s="139"/>
    </row>
    <row r="406" spans="1:12" s="53" customFormat="1" ht="20.100000000000001" customHeight="1" outlineLevel="1">
      <c r="A406" s="30" t="s">
        <v>1005</v>
      </c>
      <c r="B406" s="30" t="s">
        <v>1091</v>
      </c>
      <c r="C406" s="30" t="s">
        <v>79</v>
      </c>
      <c r="D406" s="52" t="s">
        <v>899</v>
      </c>
      <c r="E406" s="25" t="s">
        <v>76</v>
      </c>
      <c r="F406" s="48">
        <v>1</v>
      </c>
      <c r="G406" s="142">
        <f t="shared" si="87"/>
        <v>200.19</v>
      </c>
      <c r="H406" s="240">
        <f t="shared" si="85"/>
        <v>107.79</v>
      </c>
      <c r="I406" s="144">
        <f t="shared" si="86"/>
        <v>307.98</v>
      </c>
      <c r="J406" s="143">
        <v>393.29</v>
      </c>
      <c r="K406" s="144">
        <f t="shared" si="88"/>
        <v>393.29</v>
      </c>
      <c r="L406" s="139"/>
    </row>
    <row r="407" spans="1:12" s="53" customFormat="1" ht="20.100000000000001" customHeight="1" outlineLevel="1">
      <c r="A407" s="30" t="s">
        <v>1006</v>
      </c>
      <c r="B407" s="14" t="s">
        <v>806</v>
      </c>
      <c r="C407" s="14" t="s">
        <v>94</v>
      </c>
      <c r="D407" s="172" t="s">
        <v>594</v>
      </c>
      <c r="E407" s="25" t="s">
        <v>76</v>
      </c>
      <c r="F407" s="48">
        <v>3</v>
      </c>
      <c r="G407" s="142">
        <f t="shared" si="87"/>
        <v>112.18</v>
      </c>
      <c r="H407" s="240">
        <f t="shared" si="85"/>
        <v>60.4</v>
      </c>
      <c r="I407" s="144">
        <f t="shared" si="86"/>
        <v>172.58</v>
      </c>
      <c r="J407" s="143">
        <v>220.38</v>
      </c>
      <c r="K407" s="144">
        <f t="shared" si="88"/>
        <v>661.14</v>
      </c>
      <c r="L407" s="139"/>
    </row>
    <row r="408" spans="1:12" s="53" customFormat="1" ht="20.100000000000001" customHeight="1" outlineLevel="1">
      <c r="A408" s="30" t="s">
        <v>1007</v>
      </c>
      <c r="B408" s="14" t="s">
        <v>805</v>
      </c>
      <c r="C408" s="14" t="s">
        <v>94</v>
      </c>
      <c r="D408" s="172" t="s">
        <v>595</v>
      </c>
      <c r="E408" s="25" t="s">
        <v>76</v>
      </c>
      <c r="F408" s="48">
        <v>3</v>
      </c>
      <c r="G408" s="142">
        <f t="shared" si="87"/>
        <v>85.96</v>
      </c>
      <c r="H408" s="240">
        <f t="shared" si="85"/>
        <v>46.29</v>
      </c>
      <c r="I408" s="144">
        <f t="shared" si="86"/>
        <v>132.25</v>
      </c>
      <c r="J408" s="143">
        <v>168.88</v>
      </c>
      <c r="K408" s="144">
        <f t="shared" si="88"/>
        <v>506.64</v>
      </c>
      <c r="L408" s="139"/>
    </row>
    <row r="409" spans="1:12" s="53" customFormat="1" ht="20.100000000000001" customHeight="1" outlineLevel="1">
      <c r="A409" s="30" t="s">
        <v>1008</v>
      </c>
      <c r="B409" s="14" t="s">
        <v>806</v>
      </c>
      <c r="C409" s="14" t="s">
        <v>94</v>
      </c>
      <c r="D409" s="172" t="s">
        <v>900</v>
      </c>
      <c r="E409" s="25" t="s">
        <v>76</v>
      </c>
      <c r="F409" s="48">
        <v>1</v>
      </c>
      <c r="G409" s="142">
        <f t="shared" si="87"/>
        <v>112.18</v>
      </c>
      <c r="H409" s="240">
        <f t="shared" si="85"/>
        <v>60.4</v>
      </c>
      <c r="I409" s="144">
        <f t="shared" si="86"/>
        <v>172.58</v>
      </c>
      <c r="J409" s="143">
        <v>220.38</v>
      </c>
      <c r="K409" s="144">
        <f t="shared" si="88"/>
        <v>220.38</v>
      </c>
      <c r="L409" s="139"/>
    </row>
    <row r="410" spans="1:12" s="53" customFormat="1" ht="20.100000000000001" customHeight="1" outlineLevel="1">
      <c r="A410" s="30" t="s">
        <v>1009</v>
      </c>
      <c r="B410" s="14" t="s">
        <v>806</v>
      </c>
      <c r="C410" s="14" t="s">
        <v>94</v>
      </c>
      <c r="D410" s="172" t="s">
        <v>874</v>
      </c>
      <c r="E410" s="25" t="s">
        <v>76</v>
      </c>
      <c r="F410" s="48">
        <v>1</v>
      </c>
      <c r="G410" s="142">
        <f t="shared" si="87"/>
        <v>112.18</v>
      </c>
      <c r="H410" s="240">
        <f t="shared" si="85"/>
        <v>60.4</v>
      </c>
      <c r="I410" s="144">
        <f t="shared" si="86"/>
        <v>172.58</v>
      </c>
      <c r="J410" s="143">
        <v>220.38</v>
      </c>
      <c r="K410" s="144">
        <f t="shared" si="88"/>
        <v>220.38</v>
      </c>
      <c r="L410" s="139"/>
    </row>
    <row r="411" spans="1:12" s="53" customFormat="1" ht="20.100000000000001" customHeight="1" outlineLevel="1">
      <c r="A411" s="30" t="s">
        <v>1010</v>
      </c>
      <c r="B411" s="14" t="s">
        <v>811</v>
      </c>
      <c r="C411" s="14" t="s">
        <v>94</v>
      </c>
      <c r="D411" s="172" t="s">
        <v>583</v>
      </c>
      <c r="E411" s="25" t="s">
        <v>76</v>
      </c>
      <c r="F411" s="48">
        <v>28</v>
      </c>
      <c r="G411" s="142">
        <f t="shared" si="87"/>
        <v>69.31</v>
      </c>
      <c r="H411" s="240">
        <f t="shared" si="85"/>
        <v>37.32</v>
      </c>
      <c r="I411" s="144">
        <f t="shared" si="86"/>
        <v>106.63</v>
      </c>
      <c r="J411" s="143">
        <v>136.16999999999999</v>
      </c>
      <c r="K411" s="144">
        <f t="shared" si="88"/>
        <v>3812.76</v>
      </c>
      <c r="L411" s="139"/>
    </row>
    <row r="412" spans="1:12" s="53" customFormat="1" ht="20.100000000000001" customHeight="1" outlineLevel="1">
      <c r="A412" s="30" t="s">
        <v>1011</v>
      </c>
      <c r="B412" s="30" t="s">
        <v>811</v>
      </c>
      <c r="C412" s="14" t="s">
        <v>94</v>
      </c>
      <c r="D412" s="172" t="s">
        <v>584</v>
      </c>
      <c r="E412" s="25" t="s">
        <v>76</v>
      </c>
      <c r="F412" s="48">
        <v>8</v>
      </c>
      <c r="G412" s="142">
        <f t="shared" si="87"/>
        <v>69.31</v>
      </c>
      <c r="H412" s="240">
        <f t="shared" si="85"/>
        <v>37.32</v>
      </c>
      <c r="I412" s="144">
        <f t="shared" si="86"/>
        <v>106.63</v>
      </c>
      <c r="J412" s="143">
        <v>136.16999999999999</v>
      </c>
      <c r="K412" s="144">
        <f t="shared" si="88"/>
        <v>1089.3599999999999</v>
      </c>
      <c r="L412" s="139"/>
    </row>
    <row r="413" spans="1:12" s="53" customFormat="1" ht="20.100000000000001" customHeight="1" outlineLevel="1">
      <c r="A413" s="49" t="s">
        <v>212</v>
      </c>
      <c r="B413" s="29"/>
      <c r="C413" s="29"/>
      <c r="D413" s="16" t="s">
        <v>34</v>
      </c>
      <c r="E413" s="26"/>
      <c r="F413" s="48"/>
      <c r="G413" s="142"/>
      <c r="H413" s="240"/>
      <c r="I413" s="144"/>
      <c r="J413" s="143"/>
      <c r="K413" s="144"/>
      <c r="L413" s="139"/>
    </row>
    <row r="414" spans="1:12" s="53" customFormat="1" ht="20.100000000000001" customHeight="1" outlineLevel="1">
      <c r="A414" s="30" t="s">
        <v>740</v>
      </c>
      <c r="B414" s="14">
        <v>91833</v>
      </c>
      <c r="C414" s="14" t="s">
        <v>79</v>
      </c>
      <c r="D414" s="52" t="s">
        <v>591</v>
      </c>
      <c r="E414" s="30" t="s">
        <v>87</v>
      </c>
      <c r="F414" s="48">
        <v>559.4</v>
      </c>
      <c r="G414" s="142">
        <f t="shared" si="87"/>
        <v>2.86</v>
      </c>
      <c r="H414" s="240">
        <f t="shared" si="85"/>
        <v>1.54</v>
      </c>
      <c r="I414" s="144">
        <f t="shared" si="86"/>
        <v>4.4000000000000004</v>
      </c>
      <c r="J414" s="143">
        <v>5.62</v>
      </c>
      <c r="K414" s="144">
        <f t="shared" ref="K414:K430" si="89">J414*F414</f>
        <v>3143.83</v>
      </c>
      <c r="L414" s="139"/>
    </row>
    <row r="415" spans="1:12" s="53" customFormat="1" ht="20.100000000000001" customHeight="1" outlineLevel="1">
      <c r="A415" s="30" t="s">
        <v>741</v>
      </c>
      <c r="B415" s="14">
        <v>91834</v>
      </c>
      <c r="C415" s="14" t="s">
        <v>79</v>
      </c>
      <c r="D415" s="52" t="s">
        <v>592</v>
      </c>
      <c r="E415" s="30" t="s">
        <v>87</v>
      </c>
      <c r="F415" s="48">
        <v>298.89999999999998</v>
      </c>
      <c r="G415" s="142">
        <f t="shared" si="87"/>
        <v>3.2</v>
      </c>
      <c r="H415" s="240">
        <f t="shared" si="85"/>
        <v>1.73</v>
      </c>
      <c r="I415" s="144">
        <f t="shared" si="86"/>
        <v>4.93</v>
      </c>
      <c r="J415" s="143">
        <v>6.3</v>
      </c>
      <c r="K415" s="144">
        <f t="shared" si="89"/>
        <v>1883.07</v>
      </c>
      <c r="L415" s="139"/>
    </row>
    <row r="416" spans="1:12" s="53" customFormat="1" ht="20.100000000000001" customHeight="1" outlineLevel="1">
      <c r="A416" s="30" t="s">
        <v>742</v>
      </c>
      <c r="B416" s="14">
        <v>91833</v>
      </c>
      <c r="C416" s="14" t="s">
        <v>79</v>
      </c>
      <c r="D416" s="52" t="s">
        <v>903</v>
      </c>
      <c r="E416" s="30" t="s">
        <v>87</v>
      </c>
      <c r="F416" s="48">
        <v>6</v>
      </c>
      <c r="G416" s="142">
        <f t="shared" si="87"/>
        <v>2.86</v>
      </c>
      <c r="H416" s="240">
        <f t="shared" si="85"/>
        <v>1.54</v>
      </c>
      <c r="I416" s="144">
        <f t="shared" si="86"/>
        <v>4.4000000000000004</v>
      </c>
      <c r="J416" s="143">
        <v>5.62</v>
      </c>
      <c r="K416" s="144">
        <f t="shared" si="89"/>
        <v>33.72</v>
      </c>
      <c r="L416" s="139"/>
    </row>
    <row r="417" spans="1:12" s="53" customFormat="1" ht="20.100000000000001" customHeight="1" outlineLevel="1">
      <c r="A417" s="30" t="s">
        <v>743</v>
      </c>
      <c r="B417" s="14">
        <v>91836</v>
      </c>
      <c r="C417" s="14" t="s">
        <v>79</v>
      </c>
      <c r="D417" s="52" t="s">
        <v>904</v>
      </c>
      <c r="E417" s="30" t="s">
        <v>87</v>
      </c>
      <c r="F417" s="48">
        <v>241.8</v>
      </c>
      <c r="G417" s="142">
        <f t="shared" si="87"/>
        <v>4.13</v>
      </c>
      <c r="H417" s="240">
        <f t="shared" si="85"/>
        <v>2.23</v>
      </c>
      <c r="I417" s="144">
        <f t="shared" si="86"/>
        <v>6.36</v>
      </c>
      <c r="J417" s="143">
        <v>8.1199999999999992</v>
      </c>
      <c r="K417" s="144">
        <f t="shared" si="89"/>
        <v>1963.42</v>
      </c>
      <c r="L417" s="139"/>
    </row>
    <row r="418" spans="1:12" s="53" customFormat="1" ht="20.100000000000001" customHeight="1" outlineLevel="1">
      <c r="A418" s="30" t="s">
        <v>744</v>
      </c>
      <c r="B418" s="14">
        <v>91873</v>
      </c>
      <c r="C418" s="14" t="s">
        <v>79</v>
      </c>
      <c r="D418" s="52" t="s">
        <v>905</v>
      </c>
      <c r="E418" s="30" t="s">
        <v>87</v>
      </c>
      <c r="F418" s="48">
        <v>15.6</v>
      </c>
      <c r="G418" s="142">
        <f t="shared" si="87"/>
        <v>7.1</v>
      </c>
      <c r="H418" s="240">
        <f t="shared" si="85"/>
        <v>3.82</v>
      </c>
      <c r="I418" s="144">
        <f t="shared" si="86"/>
        <v>10.92</v>
      </c>
      <c r="J418" s="143">
        <v>13.95</v>
      </c>
      <c r="K418" s="144">
        <f t="shared" si="89"/>
        <v>217.62</v>
      </c>
      <c r="L418" s="139"/>
    </row>
    <row r="419" spans="1:12" s="53" customFormat="1" ht="20.100000000000001" customHeight="1" outlineLevel="1">
      <c r="A419" s="30" t="s">
        <v>745</v>
      </c>
      <c r="B419" s="14">
        <v>93008</v>
      </c>
      <c r="C419" s="14" t="s">
        <v>79</v>
      </c>
      <c r="D419" s="52" t="s">
        <v>906</v>
      </c>
      <c r="E419" s="30" t="s">
        <v>87</v>
      </c>
      <c r="F419" s="48">
        <v>14.7</v>
      </c>
      <c r="G419" s="142">
        <f t="shared" si="87"/>
        <v>5.48</v>
      </c>
      <c r="H419" s="240">
        <f t="shared" si="85"/>
        <v>2.95</v>
      </c>
      <c r="I419" s="144">
        <f t="shared" si="86"/>
        <v>8.43</v>
      </c>
      <c r="J419" s="143">
        <v>10.77</v>
      </c>
      <c r="K419" s="144">
        <f t="shared" si="89"/>
        <v>158.32</v>
      </c>
      <c r="L419" s="139"/>
    </row>
    <row r="420" spans="1:12" s="53" customFormat="1" ht="20.100000000000001" customHeight="1" outlineLevel="1">
      <c r="A420" s="30" t="s">
        <v>746</v>
      </c>
      <c r="B420" s="14">
        <v>95745</v>
      </c>
      <c r="C420" s="14" t="s">
        <v>79</v>
      </c>
      <c r="D420" s="52" t="s">
        <v>901</v>
      </c>
      <c r="E420" s="30" t="s">
        <v>87</v>
      </c>
      <c r="F420" s="48">
        <v>164.6</v>
      </c>
      <c r="G420" s="142">
        <f t="shared" si="87"/>
        <v>13.13</v>
      </c>
      <c r="H420" s="240">
        <f t="shared" si="85"/>
        <v>7.07</v>
      </c>
      <c r="I420" s="144">
        <f t="shared" si="86"/>
        <v>20.2</v>
      </c>
      <c r="J420" s="143">
        <v>25.8</v>
      </c>
      <c r="K420" s="144">
        <f t="shared" si="89"/>
        <v>4246.68</v>
      </c>
      <c r="L420" s="139"/>
    </row>
    <row r="421" spans="1:12" ht="20.100000000000001" customHeight="1" outlineLevel="1">
      <c r="A421" s="30" t="s">
        <v>747</v>
      </c>
      <c r="B421" s="14">
        <v>95747</v>
      </c>
      <c r="C421" s="14" t="s">
        <v>79</v>
      </c>
      <c r="D421" s="52" t="s">
        <v>852</v>
      </c>
      <c r="E421" s="30" t="s">
        <v>87</v>
      </c>
      <c r="F421" s="48">
        <v>68.599999999999994</v>
      </c>
      <c r="G421" s="142">
        <f t="shared" si="87"/>
        <v>18.989999999999998</v>
      </c>
      <c r="H421" s="240">
        <f t="shared" si="85"/>
        <v>10.23</v>
      </c>
      <c r="I421" s="144">
        <f t="shared" si="86"/>
        <v>29.22</v>
      </c>
      <c r="J421" s="143">
        <v>37.32</v>
      </c>
      <c r="K421" s="144">
        <f t="shared" si="89"/>
        <v>2560.15</v>
      </c>
      <c r="L421" s="139"/>
    </row>
    <row r="422" spans="1:12" outlineLevel="1">
      <c r="A422" s="30" t="s">
        <v>749</v>
      </c>
      <c r="B422" s="14">
        <v>72311</v>
      </c>
      <c r="C422" s="14" t="s">
        <v>79</v>
      </c>
      <c r="D422" s="52" t="s">
        <v>875</v>
      </c>
      <c r="E422" s="30" t="s">
        <v>87</v>
      </c>
      <c r="F422" s="48">
        <v>2.2999999999999998</v>
      </c>
      <c r="G422" s="142">
        <f t="shared" si="87"/>
        <v>19.96</v>
      </c>
      <c r="H422" s="240">
        <f t="shared" si="85"/>
        <v>10.75</v>
      </c>
      <c r="I422" s="144">
        <f t="shared" si="86"/>
        <v>30.71</v>
      </c>
      <c r="J422" s="143">
        <v>39.22</v>
      </c>
      <c r="K422" s="144">
        <f t="shared" si="89"/>
        <v>90.21</v>
      </c>
      <c r="L422" s="139"/>
    </row>
    <row r="423" spans="1:12" s="53" customFormat="1" ht="20.100000000000001" customHeight="1" outlineLevel="1">
      <c r="A423" s="30" t="s">
        <v>751</v>
      </c>
      <c r="B423" s="14">
        <v>72312</v>
      </c>
      <c r="C423" s="14" t="s">
        <v>79</v>
      </c>
      <c r="D423" s="52" t="s">
        <v>907</v>
      </c>
      <c r="E423" s="30" t="s">
        <v>87</v>
      </c>
      <c r="F423" s="48">
        <v>3.5</v>
      </c>
      <c r="G423" s="142">
        <f t="shared" si="87"/>
        <v>29.67</v>
      </c>
      <c r="H423" s="240">
        <f t="shared" si="85"/>
        <v>15.98</v>
      </c>
      <c r="I423" s="144">
        <f t="shared" si="86"/>
        <v>45.65</v>
      </c>
      <c r="J423" s="143">
        <v>58.3</v>
      </c>
      <c r="K423" s="144">
        <f t="shared" si="89"/>
        <v>204.05</v>
      </c>
      <c r="L423" s="139"/>
    </row>
    <row r="424" spans="1:12" s="53" customFormat="1" ht="20.100000000000001" customHeight="1" outlineLevel="1">
      <c r="A424" s="30" t="s">
        <v>753</v>
      </c>
      <c r="B424" s="14">
        <v>72316</v>
      </c>
      <c r="C424" s="14" t="s">
        <v>79</v>
      </c>
      <c r="D424" s="52" t="s">
        <v>876</v>
      </c>
      <c r="E424" s="30" t="s">
        <v>87</v>
      </c>
      <c r="F424" s="48">
        <v>21.9</v>
      </c>
      <c r="G424" s="142">
        <f t="shared" si="87"/>
        <v>41.18</v>
      </c>
      <c r="H424" s="240">
        <f t="shared" si="85"/>
        <v>22.17</v>
      </c>
      <c r="I424" s="144">
        <f t="shared" si="86"/>
        <v>63.35</v>
      </c>
      <c r="J424" s="143">
        <v>80.900000000000006</v>
      </c>
      <c r="K424" s="144">
        <f t="shared" si="89"/>
        <v>1771.71</v>
      </c>
      <c r="L424" s="139"/>
    </row>
    <row r="425" spans="1:12" s="53" customFormat="1" ht="20.100000000000001" customHeight="1" outlineLevel="1">
      <c r="A425" s="30" t="s">
        <v>755</v>
      </c>
      <c r="B425" s="14">
        <v>83446</v>
      </c>
      <c r="C425" s="14" t="s">
        <v>79</v>
      </c>
      <c r="D425" s="52" t="s">
        <v>128</v>
      </c>
      <c r="E425" s="30" t="s">
        <v>76</v>
      </c>
      <c r="F425" s="48">
        <v>17</v>
      </c>
      <c r="G425" s="142">
        <f t="shared" si="87"/>
        <v>86.87</v>
      </c>
      <c r="H425" s="240">
        <f t="shared" si="85"/>
        <v>46.78</v>
      </c>
      <c r="I425" s="144">
        <f t="shared" si="86"/>
        <v>133.65</v>
      </c>
      <c r="J425" s="143">
        <v>170.67</v>
      </c>
      <c r="K425" s="144">
        <f t="shared" si="89"/>
        <v>2901.39</v>
      </c>
      <c r="L425" s="139"/>
    </row>
    <row r="426" spans="1:12" s="53" customFormat="1" ht="20.100000000000001" customHeight="1" outlineLevel="1">
      <c r="A426" s="30" t="s">
        <v>757</v>
      </c>
      <c r="B426" s="14">
        <v>74166</v>
      </c>
      <c r="C426" s="14" t="s">
        <v>79</v>
      </c>
      <c r="D426" s="52" t="s">
        <v>596</v>
      </c>
      <c r="E426" s="30" t="s">
        <v>76</v>
      </c>
      <c r="F426" s="48">
        <v>17</v>
      </c>
      <c r="G426" s="142">
        <f t="shared" si="87"/>
        <v>109.6</v>
      </c>
      <c r="H426" s="240">
        <f t="shared" si="85"/>
        <v>59.01</v>
      </c>
      <c r="I426" s="144">
        <f t="shared" si="86"/>
        <v>168.61</v>
      </c>
      <c r="J426" s="143">
        <v>215.31</v>
      </c>
      <c r="K426" s="144">
        <f t="shared" si="89"/>
        <v>3660.27</v>
      </c>
      <c r="L426" s="139"/>
    </row>
    <row r="427" spans="1:12" s="53" customFormat="1" ht="20.100000000000001" customHeight="1" outlineLevel="1">
      <c r="A427" s="30" t="s">
        <v>759</v>
      </c>
      <c r="B427" s="14">
        <v>98111</v>
      </c>
      <c r="C427" s="14" t="s">
        <v>79</v>
      </c>
      <c r="D427" s="52" t="s">
        <v>590</v>
      </c>
      <c r="E427" s="30" t="s">
        <v>76</v>
      </c>
      <c r="F427" s="48">
        <v>2</v>
      </c>
      <c r="G427" s="142">
        <f t="shared" si="87"/>
        <v>10.98</v>
      </c>
      <c r="H427" s="240">
        <f t="shared" si="85"/>
        <v>5.91</v>
      </c>
      <c r="I427" s="144">
        <f t="shared" si="86"/>
        <v>16.89</v>
      </c>
      <c r="J427" s="143">
        <v>21.57</v>
      </c>
      <c r="K427" s="144">
        <f t="shared" si="89"/>
        <v>43.14</v>
      </c>
      <c r="L427" s="139"/>
    </row>
    <row r="428" spans="1:12" s="53" customFormat="1" ht="20.100000000000001" customHeight="1" outlineLevel="1">
      <c r="A428" s="30" t="s">
        <v>760</v>
      </c>
      <c r="B428" s="14">
        <v>91940</v>
      </c>
      <c r="C428" s="14" t="s">
        <v>79</v>
      </c>
      <c r="D428" s="52" t="s">
        <v>886</v>
      </c>
      <c r="E428" s="30" t="s">
        <v>76</v>
      </c>
      <c r="F428" s="48">
        <v>262</v>
      </c>
      <c r="G428" s="142">
        <f t="shared" si="87"/>
        <v>5.97</v>
      </c>
      <c r="H428" s="240">
        <f t="shared" si="85"/>
        <v>3.21</v>
      </c>
      <c r="I428" s="144">
        <f t="shared" si="86"/>
        <v>9.18</v>
      </c>
      <c r="J428" s="143">
        <v>11.72</v>
      </c>
      <c r="K428" s="144">
        <f t="shared" si="89"/>
        <v>3070.64</v>
      </c>
      <c r="L428" s="139"/>
    </row>
    <row r="429" spans="1:12" s="53" customFormat="1" ht="20.100000000000001" customHeight="1" outlineLevel="1">
      <c r="A429" s="30" t="s">
        <v>761</v>
      </c>
      <c r="B429" s="14">
        <v>91943</v>
      </c>
      <c r="C429" s="14" t="s">
        <v>79</v>
      </c>
      <c r="D429" s="52" t="s">
        <v>887</v>
      </c>
      <c r="E429" s="30" t="s">
        <v>76</v>
      </c>
      <c r="F429" s="48">
        <v>10</v>
      </c>
      <c r="G429" s="142">
        <f t="shared" si="87"/>
        <v>7.11</v>
      </c>
      <c r="H429" s="240">
        <f t="shared" si="85"/>
        <v>3.83</v>
      </c>
      <c r="I429" s="144">
        <f t="shared" si="86"/>
        <v>10.94</v>
      </c>
      <c r="J429" s="143">
        <v>13.97</v>
      </c>
      <c r="K429" s="144">
        <f t="shared" si="89"/>
        <v>139.69999999999999</v>
      </c>
      <c r="L429" s="139"/>
    </row>
    <row r="430" spans="1:12" s="53" customFormat="1" ht="20.100000000000001" customHeight="1" outlineLevel="1">
      <c r="A430" s="30" t="s">
        <v>762</v>
      </c>
      <c r="B430" s="14">
        <v>91937</v>
      </c>
      <c r="C430" s="14" t="s">
        <v>79</v>
      </c>
      <c r="D430" s="52" t="s">
        <v>888</v>
      </c>
      <c r="E430" s="30" t="s">
        <v>76</v>
      </c>
      <c r="F430" s="48">
        <v>205</v>
      </c>
      <c r="G430" s="142">
        <f t="shared" si="87"/>
        <v>4.3</v>
      </c>
      <c r="H430" s="240">
        <f t="shared" si="85"/>
        <v>2.31</v>
      </c>
      <c r="I430" s="144">
        <f t="shared" si="86"/>
        <v>6.61</v>
      </c>
      <c r="J430" s="143">
        <v>8.44</v>
      </c>
      <c r="K430" s="144">
        <f t="shared" si="89"/>
        <v>1730.2</v>
      </c>
      <c r="L430" s="139"/>
    </row>
    <row r="431" spans="1:12" s="53" customFormat="1" ht="20.100000000000001" customHeight="1" outlineLevel="1">
      <c r="A431" s="49" t="s">
        <v>213</v>
      </c>
      <c r="B431" s="29"/>
      <c r="C431" s="29"/>
      <c r="D431" s="16" t="s">
        <v>35</v>
      </c>
      <c r="E431" s="57"/>
      <c r="F431" s="48"/>
      <c r="G431" s="142"/>
      <c r="H431" s="240"/>
      <c r="I431" s="144"/>
      <c r="J431" s="143"/>
      <c r="K431" s="144"/>
      <c r="L431" s="139"/>
    </row>
    <row r="432" spans="1:12" s="53" customFormat="1" ht="39.950000000000003" customHeight="1" outlineLevel="1">
      <c r="A432" s="30" t="s">
        <v>763</v>
      </c>
      <c r="B432" s="30">
        <v>91926</v>
      </c>
      <c r="C432" s="30" t="s">
        <v>79</v>
      </c>
      <c r="D432" s="172" t="s">
        <v>990</v>
      </c>
      <c r="E432" s="30" t="s">
        <v>87</v>
      </c>
      <c r="F432" s="48">
        <v>7957.1</v>
      </c>
      <c r="G432" s="142">
        <f t="shared" si="87"/>
        <v>1.77</v>
      </c>
      <c r="H432" s="240">
        <f t="shared" si="85"/>
        <v>0.95</v>
      </c>
      <c r="I432" s="144">
        <f t="shared" si="86"/>
        <v>2.72</v>
      </c>
      <c r="J432" s="143">
        <v>3.47</v>
      </c>
      <c r="K432" s="144">
        <f t="shared" ref="K432:K442" si="90">J432*F432</f>
        <v>27611.14</v>
      </c>
      <c r="L432" s="139"/>
    </row>
    <row r="433" spans="1:12" s="53" customFormat="1" ht="39.950000000000003" customHeight="1" outlineLevel="1">
      <c r="A433" s="30" t="s">
        <v>764</v>
      </c>
      <c r="B433" s="30">
        <v>91928</v>
      </c>
      <c r="C433" s="30" t="s">
        <v>79</v>
      </c>
      <c r="D433" s="172" t="s">
        <v>991</v>
      </c>
      <c r="E433" s="30" t="s">
        <v>87</v>
      </c>
      <c r="F433" s="48">
        <v>502</v>
      </c>
      <c r="G433" s="142">
        <f t="shared" si="87"/>
        <v>2.5099999999999998</v>
      </c>
      <c r="H433" s="240">
        <f t="shared" si="85"/>
        <v>1.35</v>
      </c>
      <c r="I433" s="144">
        <f t="shared" si="86"/>
        <v>3.86</v>
      </c>
      <c r="J433" s="143">
        <v>4.93</v>
      </c>
      <c r="K433" s="144">
        <f t="shared" si="90"/>
        <v>2474.86</v>
      </c>
      <c r="L433" s="139"/>
    </row>
    <row r="434" spans="1:12" s="53" customFormat="1" ht="39.950000000000003" customHeight="1" outlineLevel="1">
      <c r="A434" s="30" t="s">
        <v>765</v>
      </c>
      <c r="B434" s="30">
        <v>91930</v>
      </c>
      <c r="C434" s="30" t="s">
        <v>79</v>
      </c>
      <c r="D434" s="172" t="s">
        <v>992</v>
      </c>
      <c r="E434" s="30" t="s">
        <v>87</v>
      </c>
      <c r="F434" s="48">
        <v>2335.3000000000002</v>
      </c>
      <c r="G434" s="142">
        <f t="shared" si="87"/>
        <v>2.98</v>
      </c>
      <c r="H434" s="240">
        <f t="shared" si="85"/>
        <v>1.6</v>
      </c>
      <c r="I434" s="144">
        <f t="shared" si="86"/>
        <v>4.58</v>
      </c>
      <c r="J434" s="143">
        <v>5.85</v>
      </c>
      <c r="K434" s="144">
        <f t="shared" si="90"/>
        <v>13661.51</v>
      </c>
      <c r="L434" s="139"/>
    </row>
    <row r="435" spans="1:12" s="53" customFormat="1" ht="39.950000000000003" customHeight="1" outlineLevel="1">
      <c r="A435" s="30" t="s">
        <v>766</v>
      </c>
      <c r="B435" s="30">
        <v>91932</v>
      </c>
      <c r="C435" s="30" t="s">
        <v>79</v>
      </c>
      <c r="D435" s="52" t="s">
        <v>993</v>
      </c>
      <c r="E435" s="30" t="s">
        <v>87</v>
      </c>
      <c r="F435" s="48">
        <v>602.79999999999995</v>
      </c>
      <c r="G435" s="142">
        <f t="shared" si="87"/>
        <v>4.91</v>
      </c>
      <c r="H435" s="240">
        <f t="shared" si="85"/>
        <v>2.64</v>
      </c>
      <c r="I435" s="144">
        <f t="shared" si="86"/>
        <v>7.55</v>
      </c>
      <c r="J435" s="143">
        <v>9.64</v>
      </c>
      <c r="K435" s="144">
        <f t="shared" si="90"/>
        <v>5810.99</v>
      </c>
      <c r="L435" s="139"/>
    </row>
    <row r="436" spans="1:12" s="53" customFormat="1" ht="39.950000000000003" customHeight="1" outlineLevel="1">
      <c r="A436" s="30" t="s">
        <v>767</v>
      </c>
      <c r="B436" s="30">
        <v>91934</v>
      </c>
      <c r="C436" s="30" t="s">
        <v>79</v>
      </c>
      <c r="D436" s="52" t="s">
        <v>994</v>
      </c>
      <c r="E436" s="30" t="s">
        <v>87</v>
      </c>
      <c r="F436" s="48">
        <v>267.5</v>
      </c>
      <c r="G436" s="142">
        <f t="shared" si="87"/>
        <v>7.89</v>
      </c>
      <c r="H436" s="240">
        <f t="shared" si="85"/>
        <v>4.25</v>
      </c>
      <c r="I436" s="144">
        <f t="shared" si="86"/>
        <v>12.14</v>
      </c>
      <c r="J436" s="143">
        <v>15.5</v>
      </c>
      <c r="K436" s="144">
        <f t="shared" si="90"/>
        <v>4146.25</v>
      </c>
      <c r="L436" s="139"/>
    </row>
    <row r="437" spans="1:12" s="53" customFormat="1" ht="39.950000000000003" customHeight="1" outlineLevel="1">
      <c r="A437" s="30" t="s">
        <v>768</v>
      </c>
      <c r="B437" s="30">
        <v>92983</v>
      </c>
      <c r="C437" s="30" t="s">
        <v>79</v>
      </c>
      <c r="D437" s="52" t="s">
        <v>995</v>
      </c>
      <c r="E437" s="30" t="s">
        <v>87</v>
      </c>
      <c r="F437" s="48">
        <v>41.4</v>
      </c>
      <c r="G437" s="142">
        <f t="shared" si="87"/>
        <v>8.16</v>
      </c>
      <c r="H437" s="240">
        <f t="shared" si="85"/>
        <v>4.4000000000000004</v>
      </c>
      <c r="I437" s="144">
        <f t="shared" si="86"/>
        <v>12.56</v>
      </c>
      <c r="J437" s="143">
        <v>16.04</v>
      </c>
      <c r="K437" s="144">
        <f t="shared" si="90"/>
        <v>664.06</v>
      </c>
      <c r="L437" s="139"/>
    </row>
    <row r="438" spans="1:12" s="53" customFormat="1" ht="39.950000000000003" customHeight="1" outlineLevel="1">
      <c r="A438" s="30" t="s">
        <v>769</v>
      </c>
      <c r="B438" s="30">
        <v>92985</v>
      </c>
      <c r="C438" s="30" t="s">
        <v>79</v>
      </c>
      <c r="D438" s="52" t="s">
        <v>996</v>
      </c>
      <c r="E438" s="30" t="s">
        <v>87</v>
      </c>
      <c r="F438" s="48">
        <v>235.9</v>
      </c>
      <c r="G438" s="142">
        <f t="shared" si="87"/>
        <v>10.8</v>
      </c>
      <c r="H438" s="240">
        <f t="shared" si="85"/>
        <v>5.82</v>
      </c>
      <c r="I438" s="144">
        <f t="shared" si="86"/>
        <v>16.62</v>
      </c>
      <c r="J438" s="143">
        <v>21.22</v>
      </c>
      <c r="K438" s="144">
        <f t="shared" si="90"/>
        <v>5005.8</v>
      </c>
      <c r="L438" s="139"/>
    </row>
    <row r="439" spans="1:12" s="53" customFormat="1" ht="39.950000000000003" customHeight="1" outlineLevel="1">
      <c r="A439" s="30" t="s">
        <v>770</v>
      </c>
      <c r="B439" s="30">
        <v>92987</v>
      </c>
      <c r="C439" s="30" t="s">
        <v>79</v>
      </c>
      <c r="D439" s="52" t="s">
        <v>997</v>
      </c>
      <c r="E439" s="30" t="s">
        <v>87</v>
      </c>
      <c r="F439" s="48">
        <v>6.9</v>
      </c>
      <c r="G439" s="142">
        <f t="shared" si="87"/>
        <v>15</v>
      </c>
      <c r="H439" s="240">
        <f t="shared" si="85"/>
        <v>8.08</v>
      </c>
      <c r="I439" s="144">
        <f t="shared" si="86"/>
        <v>23.08</v>
      </c>
      <c r="J439" s="143">
        <v>29.47</v>
      </c>
      <c r="K439" s="144">
        <f t="shared" si="90"/>
        <v>203.34</v>
      </c>
      <c r="L439" s="139"/>
    </row>
    <row r="440" spans="1:12" s="53" customFormat="1" ht="39.950000000000003" customHeight="1" outlineLevel="1">
      <c r="A440" s="30" t="s">
        <v>771</v>
      </c>
      <c r="B440" s="30">
        <v>92989</v>
      </c>
      <c r="C440" s="30" t="s">
        <v>79</v>
      </c>
      <c r="D440" s="52" t="s">
        <v>998</v>
      </c>
      <c r="E440" s="30" t="s">
        <v>87</v>
      </c>
      <c r="F440" s="48">
        <v>259.8</v>
      </c>
      <c r="G440" s="142">
        <f t="shared" si="87"/>
        <v>21.44</v>
      </c>
      <c r="H440" s="240">
        <f t="shared" si="85"/>
        <v>11.55</v>
      </c>
      <c r="I440" s="144">
        <f t="shared" si="86"/>
        <v>32.99</v>
      </c>
      <c r="J440" s="143">
        <v>42.13</v>
      </c>
      <c r="K440" s="144">
        <f t="shared" si="90"/>
        <v>10945.37</v>
      </c>
      <c r="L440" s="139"/>
    </row>
    <row r="441" spans="1:12" s="53" customFormat="1" ht="39.950000000000003" customHeight="1" outlineLevel="1">
      <c r="A441" s="30" t="s">
        <v>772</v>
      </c>
      <c r="B441" s="30">
        <v>92991</v>
      </c>
      <c r="C441" s="30" t="s">
        <v>79</v>
      </c>
      <c r="D441" s="52" t="s">
        <v>999</v>
      </c>
      <c r="E441" s="30" t="s">
        <v>87</v>
      </c>
      <c r="F441" s="48">
        <v>10.3</v>
      </c>
      <c r="G441" s="142">
        <f t="shared" si="87"/>
        <v>27.37</v>
      </c>
      <c r="H441" s="240">
        <f t="shared" si="85"/>
        <v>14.74</v>
      </c>
      <c r="I441" s="144">
        <f t="shared" si="86"/>
        <v>42.11</v>
      </c>
      <c r="J441" s="143">
        <v>53.77</v>
      </c>
      <c r="K441" s="144">
        <f t="shared" si="90"/>
        <v>553.83000000000004</v>
      </c>
      <c r="L441" s="139"/>
    </row>
    <row r="442" spans="1:12" s="53" customFormat="1" ht="39.950000000000003" customHeight="1" outlineLevel="1">
      <c r="A442" s="30" t="s">
        <v>773</v>
      </c>
      <c r="B442" s="30">
        <v>92993</v>
      </c>
      <c r="C442" s="30" t="s">
        <v>79</v>
      </c>
      <c r="D442" s="52" t="s">
        <v>1000</v>
      </c>
      <c r="E442" s="30" t="s">
        <v>87</v>
      </c>
      <c r="F442" s="48">
        <v>138</v>
      </c>
      <c r="G442" s="142">
        <f t="shared" si="87"/>
        <v>35.770000000000003</v>
      </c>
      <c r="H442" s="240">
        <f t="shared" si="85"/>
        <v>19.260000000000002</v>
      </c>
      <c r="I442" s="144">
        <f t="shared" si="86"/>
        <v>55.03</v>
      </c>
      <c r="J442" s="143">
        <v>70.27</v>
      </c>
      <c r="K442" s="144">
        <f t="shared" si="90"/>
        <v>9697.26</v>
      </c>
      <c r="L442" s="139"/>
    </row>
    <row r="443" spans="1:12" s="53" customFormat="1" ht="20.100000000000001" customHeight="1" outlineLevel="1">
      <c r="A443" s="49" t="s">
        <v>214</v>
      </c>
      <c r="B443" s="30"/>
      <c r="C443" s="30"/>
      <c r="D443" s="16" t="s">
        <v>593</v>
      </c>
      <c r="E443" s="30"/>
      <c r="F443" s="48"/>
      <c r="G443" s="142"/>
      <c r="H443" s="240"/>
      <c r="I443" s="144"/>
      <c r="J443" s="143"/>
      <c r="K443" s="144"/>
      <c r="L443" s="139"/>
    </row>
    <row r="444" spans="1:12" s="53" customFormat="1" ht="20.100000000000001" customHeight="1" outlineLevel="1">
      <c r="A444" s="14" t="s">
        <v>774</v>
      </c>
      <c r="B444" s="14" t="s">
        <v>748</v>
      </c>
      <c r="C444" s="14" t="s">
        <v>94</v>
      </c>
      <c r="D444" s="52" t="s">
        <v>603</v>
      </c>
      <c r="E444" s="14" t="s">
        <v>87</v>
      </c>
      <c r="F444" s="180">
        <v>31.3</v>
      </c>
      <c r="G444" s="142">
        <f t="shared" ref="G444:G459" si="91">I444</f>
        <v>45.21</v>
      </c>
      <c r="H444" s="240">
        <v>0</v>
      </c>
      <c r="I444" s="144">
        <f t="shared" si="86"/>
        <v>45.21</v>
      </c>
      <c r="J444" s="143">
        <v>57.73</v>
      </c>
      <c r="K444" s="144">
        <f t="shared" ref="K444:K459" si="92">J444*F444</f>
        <v>1806.95</v>
      </c>
      <c r="L444" s="139"/>
    </row>
    <row r="445" spans="1:12" s="53" customFormat="1" ht="20.100000000000001" customHeight="1" outlineLevel="1">
      <c r="A445" s="14" t="s">
        <v>775</v>
      </c>
      <c r="B445" s="14" t="s">
        <v>750</v>
      </c>
      <c r="C445" s="14" t="s">
        <v>94</v>
      </c>
      <c r="D445" s="52" t="s">
        <v>604</v>
      </c>
      <c r="E445" s="14" t="s">
        <v>87</v>
      </c>
      <c r="F445" s="180">
        <v>18.5</v>
      </c>
      <c r="G445" s="142">
        <f t="shared" si="91"/>
        <v>49.09</v>
      </c>
      <c r="H445" s="240">
        <v>0</v>
      </c>
      <c r="I445" s="144">
        <f t="shared" si="86"/>
        <v>49.09</v>
      </c>
      <c r="J445" s="143">
        <v>62.69</v>
      </c>
      <c r="K445" s="144">
        <f t="shared" si="92"/>
        <v>1159.77</v>
      </c>
      <c r="L445" s="139"/>
    </row>
    <row r="446" spans="1:12" s="53" customFormat="1" ht="20.100000000000001" customHeight="1" outlineLevel="1">
      <c r="A446" s="14" t="s">
        <v>776</v>
      </c>
      <c r="B446" s="14" t="s">
        <v>754</v>
      </c>
      <c r="C446" s="14" t="s">
        <v>94</v>
      </c>
      <c r="D446" s="52" t="s">
        <v>605</v>
      </c>
      <c r="E446" s="14" t="s">
        <v>87</v>
      </c>
      <c r="F446" s="180">
        <v>11.5</v>
      </c>
      <c r="G446" s="142">
        <f t="shared" si="91"/>
        <v>49.01</v>
      </c>
      <c r="H446" s="240">
        <v>0</v>
      </c>
      <c r="I446" s="144">
        <f t="shared" si="86"/>
        <v>49.01</v>
      </c>
      <c r="J446" s="143">
        <v>62.59</v>
      </c>
      <c r="K446" s="144">
        <f t="shared" si="92"/>
        <v>719.79</v>
      </c>
      <c r="L446" s="139"/>
    </row>
    <row r="447" spans="1:12" s="53" customFormat="1" ht="20.100000000000001" customHeight="1" outlineLevel="1">
      <c r="A447" s="14" t="s">
        <v>777</v>
      </c>
      <c r="B447" s="14" t="s">
        <v>752</v>
      </c>
      <c r="C447" s="14" t="s">
        <v>94</v>
      </c>
      <c r="D447" s="52" t="s">
        <v>601</v>
      </c>
      <c r="E447" s="14" t="s">
        <v>87</v>
      </c>
      <c r="F447" s="180">
        <v>36.6</v>
      </c>
      <c r="G447" s="142">
        <f t="shared" si="91"/>
        <v>58.43</v>
      </c>
      <c r="H447" s="240">
        <v>0</v>
      </c>
      <c r="I447" s="144">
        <f t="shared" si="86"/>
        <v>58.43</v>
      </c>
      <c r="J447" s="143">
        <v>74.61</v>
      </c>
      <c r="K447" s="144">
        <f t="shared" si="92"/>
        <v>2730.73</v>
      </c>
      <c r="L447" s="139"/>
    </row>
    <row r="448" spans="1:12" s="53" customFormat="1" ht="20.100000000000001" customHeight="1" outlineLevel="1">
      <c r="A448" s="14" t="s">
        <v>778</v>
      </c>
      <c r="B448" s="14" t="s">
        <v>756</v>
      </c>
      <c r="C448" s="14" t="s">
        <v>94</v>
      </c>
      <c r="D448" s="52" t="s">
        <v>599</v>
      </c>
      <c r="E448" s="14" t="s">
        <v>87</v>
      </c>
      <c r="F448" s="180">
        <v>5.5</v>
      </c>
      <c r="G448" s="142">
        <f t="shared" si="91"/>
        <v>72.56</v>
      </c>
      <c r="H448" s="240">
        <v>0</v>
      </c>
      <c r="I448" s="144">
        <f t="shared" si="86"/>
        <v>72.56</v>
      </c>
      <c r="J448" s="143">
        <v>92.66</v>
      </c>
      <c r="K448" s="144">
        <f t="shared" si="92"/>
        <v>509.63</v>
      </c>
      <c r="L448" s="139"/>
    </row>
    <row r="449" spans="1:12" ht="20.100000000000001" customHeight="1" outlineLevel="1">
      <c r="A449" s="14" t="s">
        <v>779</v>
      </c>
      <c r="B449" s="30" t="s">
        <v>758</v>
      </c>
      <c r="C449" s="14" t="s">
        <v>94</v>
      </c>
      <c r="D449" s="52" t="s">
        <v>602</v>
      </c>
      <c r="E449" s="30" t="s">
        <v>87</v>
      </c>
      <c r="F449" s="180">
        <v>5.6</v>
      </c>
      <c r="G449" s="142">
        <f t="shared" si="91"/>
        <v>102.62</v>
      </c>
      <c r="H449" s="240">
        <v>0</v>
      </c>
      <c r="I449" s="144">
        <f t="shared" si="86"/>
        <v>102.62</v>
      </c>
      <c r="J449" s="143">
        <v>131.05000000000001</v>
      </c>
      <c r="K449" s="144">
        <f t="shared" si="92"/>
        <v>733.88</v>
      </c>
      <c r="L449" s="139"/>
    </row>
    <row r="450" spans="1:12" s="53" customFormat="1" ht="20.100000000000001" customHeight="1" outlineLevel="1">
      <c r="A450" s="14" t="s">
        <v>780</v>
      </c>
      <c r="B450" s="30" t="s">
        <v>758</v>
      </c>
      <c r="C450" s="14" t="s">
        <v>94</v>
      </c>
      <c r="D450" s="52" t="s">
        <v>600</v>
      </c>
      <c r="E450" s="30" t="s">
        <v>87</v>
      </c>
      <c r="F450" s="180">
        <v>11.1</v>
      </c>
      <c r="G450" s="142">
        <f t="shared" si="91"/>
        <v>117.03</v>
      </c>
      <c r="H450" s="240">
        <v>0</v>
      </c>
      <c r="I450" s="144">
        <f t="shared" si="86"/>
        <v>117.03</v>
      </c>
      <c r="J450" s="143">
        <v>149.44999999999999</v>
      </c>
      <c r="K450" s="144">
        <f t="shared" si="92"/>
        <v>1658.9</v>
      </c>
      <c r="L450" s="139"/>
    </row>
    <row r="451" spans="1:12" s="53" customFormat="1" ht="20.100000000000001" customHeight="1" outlineLevel="1">
      <c r="A451" s="14" t="s">
        <v>781</v>
      </c>
      <c r="B451" s="181">
        <v>13318</v>
      </c>
      <c r="C451" s="30" t="s">
        <v>850</v>
      </c>
      <c r="D451" s="52" t="s">
        <v>616</v>
      </c>
      <c r="E451" s="30" t="s">
        <v>76</v>
      </c>
      <c r="F451" s="48">
        <v>7</v>
      </c>
      <c r="G451" s="142">
        <f t="shared" si="91"/>
        <v>7.76</v>
      </c>
      <c r="H451" s="240">
        <v>0</v>
      </c>
      <c r="I451" s="144">
        <f t="shared" si="86"/>
        <v>7.76</v>
      </c>
      <c r="J451" s="143">
        <v>9.91</v>
      </c>
      <c r="K451" s="144">
        <f t="shared" si="92"/>
        <v>69.37</v>
      </c>
      <c r="L451" s="139"/>
    </row>
    <row r="452" spans="1:12" s="53" customFormat="1" ht="20.100000000000001" customHeight="1" outlineLevel="1">
      <c r="A452" s="14" t="s">
        <v>782</v>
      </c>
      <c r="B452" s="181">
        <v>13318</v>
      </c>
      <c r="C452" s="30" t="s">
        <v>850</v>
      </c>
      <c r="D452" s="52" t="s">
        <v>617</v>
      </c>
      <c r="E452" s="30" t="s">
        <v>76</v>
      </c>
      <c r="F452" s="48">
        <v>3</v>
      </c>
      <c r="G452" s="142">
        <f t="shared" si="91"/>
        <v>7.76</v>
      </c>
      <c r="H452" s="240">
        <v>0</v>
      </c>
      <c r="I452" s="144">
        <f t="shared" si="86"/>
        <v>7.76</v>
      </c>
      <c r="J452" s="143">
        <v>9.91</v>
      </c>
      <c r="K452" s="144">
        <f t="shared" si="92"/>
        <v>29.73</v>
      </c>
      <c r="L452" s="139"/>
    </row>
    <row r="453" spans="1:12" s="53" customFormat="1" ht="20.100000000000001" customHeight="1" outlineLevel="1">
      <c r="A453" s="14" t="s">
        <v>783</v>
      </c>
      <c r="B453" s="181">
        <v>13318</v>
      </c>
      <c r="C453" s="30" t="s">
        <v>850</v>
      </c>
      <c r="D453" s="52" t="s">
        <v>618</v>
      </c>
      <c r="E453" s="30" t="s">
        <v>76</v>
      </c>
      <c r="F453" s="48">
        <v>6</v>
      </c>
      <c r="G453" s="142">
        <f t="shared" si="91"/>
        <v>7.76</v>
      </c>
      <c r="H453" s="240">
        <v>0</v>
      </c>
      <c r="I453" s="144">
        <f t="shared" ref="I453:I474" si="93">J453/1.277</f>
        <v>7.76</v>
      </c>
      <c r="J453" s="143">
        <v>9.91</v>
      </c>
      <c r="K453" s="144">
        <f t="shared" si="92"/>
        <v>59.46</v>
      </c>
      <c r="L453" s="139"/>
    </row>
    <row r="454" spans="1:12" s="53" customFormat="1" ht="20.100000000000001" customHeight="1" outlineLevel="1">
      <c r="A454" s="14" t="s">
        <v>784</v>
      </c>
      <c r="B454" s="181">
        <v>13318</v>
      </c>
      <c r="C454" s="30" t="s">
        <v>850</v>
      </c>
      <c r="D454" s="52" t="s">
        <v>619</v>
      </c>
      <c r="E454" s="30" t="s">
        <v>76</v>
      </c>
      <c r="F454" s="48">
        <v>18</v>
      </c>
      <c r="G454" s="142">
        <f t="shared" si="91"/>
        <v>7.76</v>
      </c>
      <c r="H454" s="240">
        <v>0</v>
      </c>
      <c r="I454" s="144">
        <f t="shared" si="93"/>
        <v>7.76</v>
      </c>
      <c r="J454" s="143">
        <v>9.91</v>
      </c>
      <c r="K454" s="144">
        <f t="shared" si="92"/>
        <v>178.38</v>
      </c>
      <c r="L454" s="139"/>
    </row>
    <row r="455" spans="1:12" s="53" customFormat="1" ht="20.100000000000001" customHeight="1" outlineLevel="1">
      <c r="A455" s="14" t="s">
        <v>785</v>
      </c>
      <c r="B455" s="181">
        <v>13318</v>
      </c>
      <c r="C455" s="30" t="s">
        <v>850</v>
      </c>
      <c r="D455" s="52" t="s">
        <v>620</v>
      </c>
      <c r="E455" s="30" t="s">
        <v>76</v>
      </c>
      <c r="F455" s="48">
        <v>22</v>
      </c>
      <c r="G455" s="142">
        <f t="shared" si="91"/>
        <v>7.76</v>
      </c>
      <c r="H455" s="240">
        <v>0</v>
      </c>
      <c r="I455" s="144">
        <f t="shared" si="93"/>
        <v>7.76</v>
      </c>
      <c r="J455" s="143">
        <v>9.91</v>
      </c>
      <c r="K455" s="144">
        <f t="shared" si="92"/>
        <v>218.02</v>
      </c>
      <c r="L455" s="139"/>
    </row>
    <row r="456" spans="1:12" s="53" customFormat="1" ht="20.100000000000001" customHeight="1" outlineLevel="1">
      <c r="A456" s="14" t="s">
        <v>786</v>
      </c>
      <c r="B456" s="181">
        <v>13318</v>
      </c>
      <c r="C456" s="30" t="s">
        <v>850</v>
      </c>
      <c r="D456" s="52" t="s">
        <v>621</v>
      </c>
      <c r="E456" s="30" t="s">
        <v>76</v>
      </c>
      <c r="F456" s="48">
        <v>19</v>
      </c>
      <c r="G456" s="142">
        <f t="shared" si="91"/>
        <v>7.76</v>
      </c>
      <c r="H456" s="240">
        <v>0</v>
      </c>
      <c r="I456" s="144">
        <f t="shared" si="93"/>
        <v>7.76</v>
      </c>
      <c r="J456" s="143">
        <v>9.91</v>
      </c>
      <c r="K456" s="144">
        <f t="shared" si="92"/>
        <v>188.29</v>
      </c>
      <c r="L456" s="139"/>
    </row>
    <row r="457" spans="1:12" s="53" customFormat="1" ht="20.100000000000001" customHeight="1" outlineLevel="1">
      <c r="A457" s="14" t="s">
        <v>787</v>
      </c>
      <c r="B457" s="182">
        <v>9524</v>
      </c>
      <c r="C457" s="30" t="s">
        <v>850</v>
      </c>
      <c r="D457" s="52" t="s">
        <v>622</v>
      </c>
      <c r="E457" s="30" t="s">
        <v>76</v>
      </c>
      <c r="F457" s="48">
        <v>38</v>
      </c>
      <c r="G457" s="142">
        <f t="shared" si="91"/>
        <v>3.16</v>
      </c>
      <c r="H457" s="240">
        <v>0</v>
      </c>
      <c r="I457" s="144">
        <f t="shared" si="93"/>
        <v>3.16</v>
      </c>
      <c r="J457" s="143">
        <v>4.04</v>
      </c>
      <c r="K457" s="144">
        <f t="shared" si="92"/>
        <v>153.52000000000001</v>
      </c>
      <c r="L457" s="139"/>
    </row>
    <row r="458" spans="1:12" s="53" customFormat="1" ht="20.100000000000001" customHeight="1" outlineLevel="1">
      <c r="A458" s="14" t="s">
        <v>788</v>
      </c>
      <c r="B458" s="182">
        <v>12554</v>
      </c>
      <c r="C458" s="30" t="s">
        <v>850</v>
      </c>
      <c r="D458" s="52" t="s">
        <v>623</v>
      </c>
      <c r="E458" s="30" t="s">
        <v>76</v>
      </c>
      <c r="F458" s="48">
        <v>6</v>
      </c>
      <c r="G458" s="142">
        <f t="shared" si="91"/>
        <v>3.75</v>
      </c>
      <c r="H458" s="240">
        <v>0</v>
      </c>
      <c r="I458" s="144">
        <f t="shared" si="93"/>
        <v>3.75</v>
      </c>
      <c r="J458" s="143">
        <v>4.79</v>
      </c>
      <c r="K458" s="144">
        <f t="shared" si="92"/>
        <v>28.74</v>
      </c>
      <c r="L458" s="139"/>
    </row>
    <row r="459" spans="1:12" s="53" customFormat="1" ht="20.100000000000001" customHeight="1" outlineLevel="1">
      <c r="A459" s="14" t="s">
        <v>789</v>
      </c>
      <c r="B459" s="182" t="s">
        <v>851</v>
      </c>
      <c r="C459" s="30" t="s">
        <v>850</v>
      </c>
      <c r="D459" s="52" t="s">
        <v>853</v>
      </c>
      <c r="E459" s="30" t="s">
        <v>76</v>
      </c>
      <c r="F459" s="48">
        <v>4</v>
      </c>
      <c r="G459" s="142">
        <f t="shared" si="91"/>
        <v>3.71</v>
      </c>
      <c r="H459" s="240">
        <v>0</v>
      </c>
      <c r="I459" s="144">
        <f t="shared" si="93"/>
        <v>3.71</v>
      </c>
      <c r="J459" s="143">
        <v>4.74</v>
      </c>
      <c r="K459" s="144">
        <f t="shared" si="92"/>
        <v>18.96</v>
      </c>
      <c r="L459" s="139"/>
    </row>
    <row r="460" spans="1:12" s="53" customFormat="1" ht="20.100000000000001" customHeight="1" outlineLevel="1">
      <c r="A460" s="49" t="s">
        <v>215</v>
      </c>
      <c r="B460" s="29"/>
      <c r="C460" s="29"/>
      <c r="D460" s="16" t="s">
        <v>36</v>
      </c>
      <c r="E460" s="57"/>
      <c r="F460" s="48"/>
      <c r="G460" s="142"/>
      <c r="H460" s="240"/>
      <c r="I460" s="144"/>
      <c r="J460" s="143"/>
      <c r="K460" s="144"/>
      <c r="L460" s="139"/>
    </row>
    <row r="461" spans="1:12" s="53" customFormat="1" ht="20.100000000000001" customHeight="1" outlineLevel="1">
      <c r="A461" s="14" t="s">
        <v>790</v>
      </c>
      <c r="B461" s="30">
        <v>91996</v>
      </c>
      <c r="C461" s="30" t="s">
        <v>79</v>
      </c>
      <c r="D461" s="52" t="s">
        <v>585</v>
      </c>
      <c r="E461" s="30" t="s">
        <v>76</v>
      </c>
      <c r="F461" s="48">
        <v>137</v>
      </c>
      <c r="G461" s="142">
        <f t="shared" ref="G461:G474" si="94">I461</f>
        <v>19.59</v>
      </c>
      <c r="H461" s="240">
        <v>0</v>
      </c>
      <c r="I461" s="144">
        <f t="shared" si="93"/>
        <v>19.59</v>
      </c>
      <c r="J461" s="143">
        <v>25.02</v>
      </c>
      <c r="K461" s="144">
        <f t="shared" ref="K461:K474" si="95">J461*F461</f>
        <v>3427.74</v>
      </c>
      <c r="L461" s="139"/>
    </row>
    <row r="462" spans="1:12" s="53" customFormat="1" ht="20.100000000000001" customHeight="1" outlineLevel="1">
      <c r="A462" s="14" t="s">
        <v>791</v>
      </c>
      <c r="B462" s="30">
        <v>91997</v>
      </c>
      <c r="C462" s="30" t="s">
        <v>79</v>
      </c>
      <c r="D462" s="52" t="s">
        <v>586</v>
      </c>
      <c r="E462" s="30" t="s">
        <v>76</v>
      </c>
      <c r="F462" s="48">
        <v>2</v>
      </c>
      <c r="G462" s="142">
        <f t="shared" si="94"/>
        <v>21.04</v>
      </c>
      <c r="H462" s="240">
        <v>0</v>
      </c>
      <c r="I462" s="144">
        <f t="shared" si="93"/>
        <v>21.04</v>
      </c>
      <c r="J462" s="143">
        <v>26.87</v>
      </c>
      <c r="K462" s="144">
        <f t="shared" si="95"/>
        <v>53.74</v>
      </c>
      <c r="L462" s="139"/>
    </row>
    <row r="463" spans="1:12" s="53" customFormat="1" ht="20.100000000000001" customHeight="1" outlineLevel="1">
      <c r="A463" s="14" t="s">
        <v>792</v>
      </c>
      <c r="B463" s="30">
        <v>91954</v>
      </c>
      <c r="C463" s="30" t="s">
        <v>79</v>
      </c>
      <c r="D463" s="172" t="s">
        <v>889</v>
      </c>
      <c r="E463" s="30" t="s">
        <v>76</v>
      </c>
      <c r="F463" s="48">
        <v>2</v>
      </c>
      <c r="G463" s="142">
        <f t="shared" si="94"/>
        <v>15.4</v>
      </c>
      <c r="H463" s="240">
        <v>0</v>
      </c>
      <c r="I463" s="144">
        <f t="shared" si="93"/>
        <v>15.4</v>
      </c>
      <c r="J463" s="143">
        <v>19.670000000000002</v>
      </c>
      <c r="K463" s="144">
        <f t="shared" si="95"/>
        <v>39.340000000000003</v>
      </c>
      <c r="L463" s="139"/>
    </row>
    <row r="464" spans="1:12" s="53" customFormat="1" ht="20.100000000000001" customHeight="1" outlineLevel="1">
      <c r="A464" s="14" t="s">
        <v>793</v>
      </c>
      <c r="B464" s="30">
        <v>92028</v>
      </c>
      <c r="C464" s="30" t="s">
        <v>79</v>
      </c>
      <c r="D464" s="172" t="s">
        <v>892</v>
      </c>
      <c r="E464" s="30" t="s">
        <v>76</v>
      </c>
      <c r="F464" s="48">
        <v>36</v>
      </c>
      <c r="G464" s="142">
        <f t="shared" si="94"/>
        <v>29.15</v>
      </c>
      <c r="H464" s="240">
        <v>0</v>
      </c>
      <c r="I464" s="144">
        <f t="shared" si="93"/>
        <v>29.15</v>
      </c>
      <c r="J464" s="143">
        <v>37.22</v>
      </c>
      <c r="K464" s="144">
        <f t="shared" si="95"/>
        <v>1339.92</v>
      </c>
      <c r="L464" s="139"/>
    </row>
    <row r="465" spans="1:12" s="53" customFormat="1" ht="20.100000000000001" customHeight="1" outlineLevel="1">
      <c r="A465" s="14" t="s">
        <v>794</v>
      </c>
      <c r="B465" s="30">
        <v>91953</v>
      </c>
      <c r="C465" s="30" t="s">
        <v>79</v>
      </c>
      <c r="D465" s="172" t="s">
        <v>890</v>
      </c>
      <c r="E465" s="30" t="s">
        <v>76</v>
      </c>
      <c r="F465" s="48">
        <v>18</v>
      </c>
      <c r="G465" s="142">
        <f t="shared" si="94"/>
        <v>16.43</v>
      </c>
      <c r="H465" s="240">
        <v>0</v>
      </c>
      <c r="I465" s="144">
        <f t="shared" si="93"/>
        <v>16.43</v>
      </c>
      <c r="J465" s="143">
        <v>20.98</v>
      </c>
      <c r="K465" s="144">
        <f t="shared" si="95"/>
        <v>377.64</v>
      </c>
      <c r="L465" s="139"/>
    </row>
    <row r="466" spans="1:12" s="53" customFormat="1" ht="20.100000000000001" customHeight="1" outlineLevel="1">
      <c r="A466" s="14" t="s">
        <v>795</v>
      </c>
      <c r="B466" s="30">
        <v>91959</v>
      </c>
      <c r="C466" s="30" t="s">
        <v>79</v>
      </c>
      <c r="D466" s="172" t="s">
        <v>891</v>
      </c>
      <c r="E466" s="30" t="s">
        <v>76</v>
      </c>
      <c r="F466" s="48">
        <v>6</v>
      </c>
      <c r="G466" s="142">
        <f t="shared" si="94"/>
        <v>26.02</v>
      </c>
      <c r="H466" s="240">
        <v>0</v>
      </c>
      <c r="I466" s="144">
        <f t="shared" si="93"/>
        <v>26.02</v>
      </c>
      <c r="J466" s="143">
        <v>33.229999999999997</v>
      </c>
      <c r="K466" s="144">
        <f t="shared" si="95"/>
        <v>199.38</v>
      </c>
      <c r="L466" s="139"/>
    </row>
    <row r="467" spans="1:12" s="53" customFormat="1" ht="20.100000000000001" customHeight="1" outlineLevel="1">
      <c r="A467" s="14" t="s">
        <v>796</v>
      </c>
      <c r="B467" s="14">
        <v>97586</v>
      </c>
      <c r="C467" s="14" t="s">
        <v>79</v>
      </c>
      <c r="D467" s="52" t="s">
        <v>896</v>
      </c>
      <c r="E467" s="14" t="s">
        <v>76</v>
      </c>
      <c r="F467" s="48">
        <v>8</v>
      </c>
      <c r="G467" s="142">
        <f t="shared" si="94"/>
        <v>90.23</v>
      </c>
      <c r="H467" s="240">
        <v>0</v>
      </c>
      <c r="I467" s="144">
        <f t="shared" si="93"/>
        <v>90.23</v>
      </c>
      <c r="J467" s="143">
        <v>115.22</v>
      </c>
      <c r="K467" s="144">
        <f t="shared" si="95"/>
        <v>921.76</v>
      </c>
      <c r="L467" s="139"/>
    </row>
    <row r="468" spans="1:12" s="53" customFormat="1" ht="20.100000000000001" customHeight="1" outlineLevel="1">
      <c r="A468" s="14" t="s">
        <v>797</v>
      </c>
      <c r="B468" s="14" t="s">
        <v>1092</v>
      </c>
      <c r="C468" s="14" t="s">
        <v>94</v>
      </c>
      <c r="D468" s="52" t="s">
        <v>897</v>
      </c>
      <c r="E468" s="14" t="s">
        <v>76</v>
      </c>
      <c r="F468" s="48">
        <v>17</v>
      </c>
      <c r="G468" s="142">
        <f t="shared" si="94"/>
        <v>87.53</v>
      </c>
      <c r="H468" s="240">
        <v>0</v>
      </c>
      <c r="I468" s="144">
        <f t="shared" si="93"/>
        <v>87.53</v>
      </c>
      <c r="J468" s="143">
        <v>111.78</v>
      </c>
      <c r="K468" s="144">
        <f t="shared" si="95"/>
        <v>1900.26</v>
      </c>
      <c r="L468" s="139"/>
    </row>
    <row r="469" spans="1:12" s="53" customFormat="1" ht="20.100000000000001" customHeight="1" outlineLevel="1">
      <c r="A469" s="14" t="s">
        <v>798</v>
      </c>
      <c r="B469" s="14" t="s">
        <v>1093</v>
      </c>
      <c r="C469" s="14" t="s">
        <v>94</v>
      </c>
      <c r="D469" s="52" t="s">
        <v>895</v>
      </c>
      <c r="E469" s="14" t="s">
        <v>76</v>
      </c>
      <c r="F469" s="48">
        <v>103</v>
      </c>
      <c r="G469" s="142">
        <f t="shared" si="94"/>
        <v>120.96</v>
      </c>
      <c r="H469" s="240">
        <v>0</v>
      </c>
      <c r="I469" s="144">
        <f t="shared" si="93"/>
        <v>120.96</v>
      </c>
      <c r="J469" s="143">
        <v>154.47</v>
      </c>
      <c r="K469" s="144">
        <f t="shared" si="95"/>
        <v>15910.41</v>
      </c>
      <c r="L469" s="139"/>
    </row>
    <row r="470" spans="1:12" s="53" customFormat="1" ht="20.100000000000001" customHeight="1">
      <c r="A470" s="14" t="s">
        <v>799</v>
      </c>
      <c r="B470" s="14" t="s">
        <v>807</v>
      </c>
      <c r="C470" s="14" t="s">
        <v>94</v>
      </c>
      <c r="D470" s="52" t="s">
        <v>1044</v>
      </c>
      <c r="E470" s="14" t="s">
        <v>76</v>
      </c>
      <c r="F470" s="48">
        <v>40</v>
      </c>
      <c r="G470" s="142">
        <f t="shared" si="94"/>
        <v>120.71</v>
      </c>
      <c r="H470" s="240">
        <v>0</v>
      </c>
      <c r="I470" s="144">
        <f t="shared" si="93"/>
        <v>120.71</v>
      </c>
      <c r="J470" s="143">
        <v>154.15</v>
      </c>
      <c r="K470" s="144">
        <f t="shared" si="95"/>
        <v>6166</v>
      </c>
      <c r="L470" s="139"/>
    </row>
    <row r="471" spans="1:12" s="53" customFormat="1" ht="20.100000000000001" customHeight="1">
      <c r="A471" s="14" t="s">
        <v>800</v>
      </c>
      <c r="B471" s="14" t="s">
        <v>808</v>
      </c>
      <c r="C471" s="14" t="s">
        <v>94</v>
      </c>
      <c r="D471" s="52" t="s">
        <v>279</v>
      </c>
      <c r="E471" s="14" t="s">
        <v>76</v>
      </c>
      <c r="F471" s="48">
        <v>9</v>
      </c>
      <c r="G471" s="142">
        <f t="shared" si="94"/>
        <v>166.64</v>
      </c>
      <c r="H471" s="240">
        <v>0</v>
      </c>
      <c r="I471" s="144">
        <f t="shared" si="93"/>
        <v>166.64</v>
      </c>
      <c r="J471" s="143">
        <v>212.8</v>
      </c>
      <c r="K471" s="144">
        <f t="shared" si="95"/>
        <v>1915.2</v>
      </c>
      <c r="L471" s="139"/>
    </row>
    <row r="472" spans="1:12" s="53" customFormat="1" ht="20.100000000000001" customHeight="1">
      <c r="A472" s="14" t="s">
        <v>801</v>
      </c>
      <c r="B472" s="14" t="s">
        <v>240</v>
      </c>
      <c r="C472" s="14" t="s">
        <v>94</v>
      </c>
      <c r="D472" s="52" t="s">
        <v>37</v>
      </c>
      <c r="E472" s="30" t="s">
        <v>76</v>
      </c>
      <c r="F472" s="48">
        <v>4</v>
      </c>
      <c r="G472" s="142">
        <f t="shared" si="94"/>
        <v>469.66</v>
      </c>
      <c r="H472" s="240">
        <v>0</v>
      </c>
      <c r="I472" s="144">
        <f t="shared" si="93"/>
        <v>469.66</v>
      </c>
      <c r="J472" s="143">
        <v>599.76</v>
      </c>
      <c r="K472" s="144">
        <f t="shared" si="95"/>
        <v>2399.04</v>
      </c>
      <c r="L472" s="139"/>
    </row>
    <row r="473" spans="1:12" s="53" customFormat="1" ht="20.100000000000001" customHeight="1">
      <c r="A473" s="14" t="s">
        <v>802</v>
      </c>
      <c r="B473" s="14" t="s">
        <v>240</v>
      </c>
      <c r="C473" s="14" t="s">
        <v>94</v>
      </c>
      <c r="D473" s="52" t="s">
        <v>255</v>
      </c>
      <c r="E473" s="30" t="s">
        <v>76</v>
      </c>
      <c r="F473" s="48">
        <v>1</v>
      </c>
      <c r="G473" s="142">
        <f t="shared" si="94"/>
        <v>469.66</v>
      </c>
      <c r="H473" s="240">
        <v>0</v>
      </c>
      <c r="I473" s="144">
        <f t="shared" si="93"/>
        <v>469.66</v>
      </c>
      <c r="J473" s="143">
        <v>599.76</v>
      </c>
      <c r="K473" s="144">
        <f t="shared" si="95"/>
        <v>599.76</v>
      </c>
      <c r="L473" s="139"/>
    </row>
    <row r="474" spans="1:12" s="53" customFormat="1" ht="20.100000000000001" customHeight="1">
      <c r="A474" s="14" t="s">
        <v>803</v>
      </c>
      <c r="B474" s="14" t="s">
        <v>1094</v>
      </c>
      <c r="C474" s="14" t="s">
        <v>94</v>
      </c>
      <c r="D474" s="52" t="s">
        <v>278</v>
      </c>
      <c r="E474" s="30" t="s">
        <v>76</v>
      </c>
      <c r="F474" s="48">
        <v>18</v>
      </c>
      <c r="G474" s="142">
        <f t="shared" si="94"/>
        <v>117.69</v>
      </c>
      <c r="H474" s="240">
        <v>0</v>
      </c>
      <c r="I474" s="144">
        <f t="shared" si="93"/>
        <v>117.69</v>
      </c>
      <c r="J474" s="143">
        <v>150.29</v>
      </c>
      <c r="K474" s="144">
        <f t="shared" si="95"/>
        <v>2705.22</v>
      </c>
      <c r="L474" s="139"/>
    </row>
    <row r="475" spans="1:12" s="53" customFormat="1" ht="20.100000000000001" customHeight="1">
      <c r="A475" s="58"/>
      <c r="B475" s="59"/>
      <c r="C475" s="59"/>
      <c r="D475" s="59"/>
      <c r="E475" s="59"/>
      <c r="F475" s="69"/>
      <c r="G475" s="69"/>
      <c r="H475" s="69"/>
      <c r="I475" s="261" t="s">
        <v>182</v>
      </c>
      <c r="J475" s="251"/>
      <c r="K475" s="68">
        <f>SUM(K389:K474)</f>
        <v>175227.92</v>
      </c>
      <c r="L475" s="139"/>
    </row>
    <row r="476" spans="1:12" s="53" customFormat="1" ht="20.100000000000001" customHeight="1">
      <c r="A476" s="54"/>
      <c r="B476" s="54"/>
      <c r="C476" s="54"/>
      <c r="D476" s="23"/>
      <c r="E476" s="54"/>
      <c r="F476" s="40"/>
      <c r="G476" s="40"/>
      <c r="H476" s="40"/>
      <c r="I476" s="267"/>
      <c r="J476" s="7"/>
      <c r="K476" s="7"/>
      <c r="L476" s="139"/>
    </row>
    <row r="477" spans="1:12" s="53" customFormat="1" ht="20.100000000000001" customHeight="1">
      <c r="A477" s="35">
        <v>19</v>
      </c>
      <c r="B477" s="35"/>
      <c r="C477" s="35"/>
      <c r="D477" s="33" t="s">
        <v>216</v>
      </c>
      <c r="E477" s="34"/>
      <c r="F477" s="72"/>
      <c r="G477" s="72"/>
      <c r="H477" s="246"/>
      <c r="I477" s="72"/>
      <c r="J477" s="255"/>
      <c r="K477" s="67"/>
      <c r="L477" s="139"/>
    </row>
    <row r="478" spans="1:12" s="53" customFormat="1" ht="20.100000000000001" customHeight="1">
      <c r="A478" s="25" t="s">
        <v>22</v>
      </c>
      <c r="B478" s="56">
        <v>89865</v>
      </c>
      <c r="C478" s="25" t="s">
        <v>79</v>
      </c>
      <c r="D478" s="24" t="s">
        <v>580</v>
      </c>
      <c r="E478" s="25" t="s">
        <v>87</v>
      </c>
      <c r="F478" s="48">
        <v>153.38999999999999</v>
      </c>
      <c r="G478" s="142">
        <f t="shared" ref="G478" si="96">(I478*65%)</f>
        <v>2.2000000000000002</v>
      </c>
      <c r="H478" s="240">
        <f t="shared" ref="H478:H481" si="97">(I478*35%)</f>
        <v>1.19</v>
      </c>
      <c r="I478" s="144">
        <f t="shared" ref="I478:I481" si="98">J478/1.277</f>
        <v>3.39</v>
      </c>
      <c r="J478" s="143">
        <v>4.33</v>
      </c>
      <c r="K478" s="144">
        <f>J478*F478</f>
        <v>664.18</v>
      </c>
      <c r="L478" s="139"/>
    </row>
    <row r="479" spans="1:12" s="53" customFormat="1" ht="20.100000000000001" customHeight="1">
      <c r="A479" s="25" t="s">
        <v>579</v>
      </c>
      <c r="B479" s="56">
        <v>89485</v>
      </c>
      <c r="C479" s="56" t="s">
        <v>79</v>
      </c>
      <c r="D479" s="57" t="s">
        <v>581</v>
      </c>
      <c r="E479" s="56" t="s">
        <v>76</v>
      </c>
      <c r="F479" s="48">
        <v>23</v>
      </c>
      <c r="G479" s="142">
        <f t="shared" ref="G479:G481" si="99">(I479*65%)</f>
        <v>2.17</v>
      </c>
      <c r="H479" s="240">
        <f t="shared" si="97"/>
        <v>1.17</v>
      </c>
      <c r="I479" s="144">
        <f t="shared" si="98"/>
        <v>3.34</v>
      </c>
      <c r="J479" s="143">
        <v>4.2699999999999996</v>
      </c>
      <c r="K479" s="144">
        <f>J479*F479</f>
        <v>98.21</v>
      </c>
      <c r="L479" s="139"/>
    </row>
    <row r="480" spans="1:12" s="53" customFormat="1" ht="20.100000000000001" customHeight="1">
      <c r="A480" s="25" t="s">
        <v>812</v>
      </c>
      <c r="B480" s="56">
        <v>89866</v>
      </c>
      <c r="C480" s="56" t="s">
        <v>79</v>
      </c>
      <c r="D480" s="57" t="s">
        <v>860</v>
      </c>
      <c r="E480" s="56" t="s">
        <v>76</v>
      </c>
      <c r="F480" s="48">
        <v>28</v>
      </c>
      <c r="G480" s="142">
        <f t="shared" si="99"/>
        <v>2.11</v>
      </c>
      <c r="H480" s="240">
        <f t="shared" si="97"/>
        <v>1.1399999999999999</v>
      </c>
      <c r="I480" s="144">
        <f t="shared" si="98"/>
        <v>3.25</v>
      </c>
      <c r="J480" s="143">
        <v>4.1500000000000004</v>
      </c>
      <c r="K480" s="144">
        <f>J480*F480</f>
        <v>116.2</v>
      </c>
      <c r="L480" s="139"/>
    </row>
    <row r="481" spans="1:12" s="53" customFormat="1" ht="20.100000000000001" customHeight="1">
      <c r="A481" s="25" t="s">
        <v>813</v>
      </c>
      <c r="B481" s="56">
        <v>72285</v>
      </c>
      <c r="C481" s="56" t="s">
        <v>79</v>
      </c>
      <c r="D481" s="57" t="s">
        <v>861</v>
      </c>
      <c r="E481" s="56" t="s">
        <v>76</v>
      </c>
      <c r="F481" s="48">
        <v>7</v>
      </c>
      <c r="G481" s="142">
        <f t="shared" si="99"/>
        <v>40.98</v>
      </c>
      <c r="H481" s="240">
        <f t="shared" si="97"/>
        <v>22.07</v>
      </c>
      <c r="I481" s="144">
        <f t="shared" si="98"/>
        <v>63.05</v>
      </c>
      <c r="J481" s="143">
        <v>80.510000000000005</v>
      </c>
      <c r="K481" s="144">
        <f>J481*F481</f>
        <v>563.57000000000005</v>
      </c>
      <c r="L481" s="139"/>
    </row>
    <row r="482" spans="1:12" s="53" customFormat="1" ht="20.100000000000001" customHeight="1">
      <c r="A482" s="58"/>
      <c r="B482" s="59"/>
      <c r="C482" s="59"/>
      <c r="D482" s="59"/>
      <c r="E482" s="59"/>
      <c r="F482" s="69"/>
      <c r="G482" s="69"/>
      <c r="H482" s="69"/>
      <c r="I482" s="261" t="s">
        <v>182</v>
      </c>
      <c r="J482" s="251"/>
      <c r="K482" s="68">
        <f>SUM(K478:K481)</f>
        <v>1442.16</v>
      </c>
      <c r="L482" s="139"/>
    </row>
    <row r="483" spans="1:12" s="53" customFormat="1" ht="20.100000000000001" customHeight="1">
      <c r="A483" s="54"/>
      <c r="B483" s="54"/>
      <c r="C483" s="54"/>
      <c r="D483" s="23"/>
      <c r="E483" s="54"/>
      <c r="F483" s="40"/>
      <c r="G483" s="40"/>
      <c r="H483" s="40"/>
      <c r="I483" s="267"/>
      <c r="J483" s="7"/>
      <c r="K483" s="7"/>
      <c r="L483" s="139"/>
    </row>
    <row r="484" spans="1:12" s="53" customFormat="1" ht="20.100000000000001" customHeight="1">
      <c r="A484" s="35">
        <v>20</v>
      </c>
      <c r="B484" s="35"/>
      <c r="C484" s="35"/>
      <c r="D484" s="33" t="s">
        <v>9</v>
      </c>
      <c r="E484" s="34"/>
      <c r="F484" s="72"/>
      <c r="G484" s="72"/>
      <c r="H484" s="246"/>
      <c r="I484" s="72"/>
      <c r="J484" s="255"/>
      <c r="K484" s="67"/>
      <c r="L484" s="139"/>
    </row>
    <row r="485" spans="1:12" s="53" customFormat="1" ht="20.100000000000001" customHeight="1" outlineLevel="1">
      <c r="A485" s="37" t="s">
        <v>24</v>
      </c>
      <c r="B485" s="11"/>
      <c r="C485" s="11"/>
      <c r="D485" s="16" t="s">
        <v>38</v>
      </c>
      <c r="E485" s="24"/>
      <c r="F485" s="48"/>
      <c r="G485" s="48"/>
      <c r="H485" s="242"/>
      <c r="I485" s="74"/>
      <c r="J485" s="253"/>
      <c r="K485" s="66"/>
      <c r="L485" s="139"/>
    </row>
    <row r="486" spans="1:12" s="53" customFormat="1" ht="20.100000000000001" customHeight="1" outlineLevel="1">
      <c r="A486" s="25" t="s">
        <v>814</v>
      </c>
      <c r="B486" s="14">
        <v>98302</v>
      </c>
      <c r="C486" s="14" t="s">
        <v>79</v>
      </c>
      <c r="D486" s="15" t="s">
        <v>10</v>
      </c>
      <c r="E486" s="25" t="s">
        <v>11</v>
      </c>
      <c r="F486" s="48">
        <v>3</v>
      </c>
      <c r="G486" s="142">
        <f t="shared" ref="G486:G496" si="100">I486</f>
        <v>446.81</v>
      </c>
      <c r="H486" s="240">
        <v>0</v>
      </c>
      <c r="I486" s="144">
        <f t="shared" ref="I486:I515" si="101">J486/1.277</f>
        <v>446.81</v>
      </c>
      <c r="J486" s="143">
        <v>570.58000000000004</v>
      </c>
      <c r="K486" s="144">
        <f t="shared" ref="K486:K496" si="102">J486*F486</f>
        <v>1711.74</v>
      </c>
      <c r="L486" s="139"/>
    </row>
    <row r="487" spans="1:12" s="53" customFormat="1" ht="20.100000000000001" customHeight="1" outlineLevel="1">
      <c r="A487" s="25" t="s">
        <v>1013</v>
      </c>
      <c r="B487" s="14"/>
      <c r="C487" s="14" t="s">
        <v>1082</v>
      </c>
      <c r="D487" s="15" t="s">
        <v>597</v>
      </c>
      <c r="E487" s="25" t="s">
        <v>11</v>
      </c>
      <c r="F487" s="48">
        <v>1</v>
      </c>
      <c r="G487" s="142">
        <f t="shared" si="100"/>
        <v>536.48</v>
      </c>
      <c r="H487" s="240">
        <v>0</v>
      </c>
      <c r="I487" s="144">
        <f t="shared" si="101"/>
        <v>536.48</v>
      </c>
      <c r="J487" s="143">
        <v>685.08</v>
      </c>
      <c r="K487" s="144">
        <f t="shared" si="102"/>
        <v>685.08</v>
      </c>
      <c r="L487" s="139"/>
    </row>
    <row r="488" spans="1:12" ht="20.100000000000001" customHeight="1" outlineLevel="1">
      <c r="A488" s="25" t="s">
        <v>1014</v>
      </c>
      <c r="B488" s="14" t="s">
        <v>810</v>
      </c>
      <c r="C488" s="14" t="s">
        <v>94</v>
      </c>
      <c r="D488" s="15" t="s">
        <v>610</v>
      </c>
      <c r="E488" s="25" t="s">
        <v>11</v>
      </c>
      <c r="F488" s="48">
        <v>2</v>
      </c>
      <c r="G488" s="142">
        <f t="shared" si="100"/>
        <v>21.27</v>
      </c>
      <c r="H488" s="240">
        <v>0</v>
      </c>
      <c r="I488" s="144">
        <f t="shared" si="101"/>
        <v>21.27</v>
      </c>
      <c r="J488" s="143">
        <v>27.16</v>
      </c>
      <c r="K488" s="144">
        <f t="shared" si="102"/>
        <v>54.32</v>
      </c>
      <c r="L488" s="139"/>
    </row>
    <row r="489" spans="1:12" ht="20.100000000000001" customHeight="1" outlineLevel="1">
      <c r="A489" s="25" t="s">
        <v>1015</v>
      </c>
      <c r="B489" s="14" t="s">
        <v>810</v>
      </c>
      <c r="C489" s="14" t="s">
        <v>94</v>
      </c>
      <c r="D489" s="15" t="s">
        <v>12</v>
      </c>
      <c r="E489" s="25" t="s">
        <v>11</v>
      </c>
      <c r="F489" s="48">
        <v>1</v>
      </c>
      <c r="G489" s="142">
        <f t="shared" si="100"/>
        <v>21.27</v>
      </c>
      <c r="H489" s="240">
        <v>0</v>
      </c>
      <c r="I489" s="144">
        <f t="shared" si="101"/>
        <v>21.27</v>
      </c>
      <c r="J489" s="143">
        <v>27.16</v>
      </c>
      <c r="K489" s="144">
        <f t="shared" si="102"/>
        <v>27.16</v>
      </c>
      <c r="L489" s="139"/>
    </row>
    <row r="490" spans="1:12" ht="20.100000000000001" customHeight="1" outlineLevel="1">
      <c r="A490" s="25" t="s">
        <v>1016</v>
      </c>
      <c r="B490" s="14" t="s">
        <v>810</v>
      </c>
      <c r="C490" s="14" t="s">
        <v>94</v>
      </c>
      <c r="D490" s="15" t="s">
        <v>611</v>
      </c>
      <c r="E490" s="25" t="s">
        <v>11</v>
      </c>
      <c r="F490" s="48">
        <v>2</v>
      </c>
      <c r="G490" s="142">
        <f t="shared" si="100"/>
        <v>21.27</v>
      </c>
      <c r="H490" s="240">
        <v>0</v>
      </c>
      <c r="I490" s="144">
        <f t="shared" si="101"/>
        <v>21.27</v>
      </c>
      <c r="J490" s="143">
        <v>27.16</v>
      </c>
      <c r="K490" s="144">
        <f t="shared" si="102"/>
        <v>54.32</v>
      </c>
      <c r="L490" s="139"/>
    </row>
    <row r="491" spans="1:12" ht="20.100000000000001" customHeight="1" outlineLevel="1">
      <c r="A491" s="25" t="s">
        <v>1017</v>
      </c>
      <c r="B491" s="14" t="s">
        <v>810</v>
      </c>
      <c r="C491" s="14" t="s">
        <v>94</v>
      </c>
      <c r="D491" s="15" t="s">
        <v>13</v>
      </c>
      <c r="E491" s="25" t="s">
        <v>11</v>
      </c>
      <c r="F491" s="48">
        <v>1</v>
      </c>
      <c r="G491" s="142">
        <f t="shared" si="100"/>
        <v>21.27</v>
      </c>
      <c r="H491" s="240">
        <v>0</v>
      </c>
      <c r="I491" s="144">
        <f t="shared" si="101"/>
        <v>21.27</v>
      </c>
      <c r="J491" s="143">
        <v>27.16</v>
      </c>
      <c r="K491" s="144">
        <f t="shared" si="102"/>
        <v>27.16</v>
      </c>
      <c r="L491" s="139"/>
    </row>
    <row r="492" spans="1:12" ht="20.100000000000001" customHeight="1" outlineLevel="1">
      <c r="A492" s="25" t="s">
        <v>1018</v>
      </c>
      <c r="B492" s="14"/>
      <c r="C492" s="14" t="s">
        <v>1082</v>
      </c>
      <c r="D492" s="15" t="s">
        <v>607</v>
      </c>
      <c r="E492" s="25" t="s">
        <v>11</v>
      </c>
      <c r="F492" s="48">
        <v>1</v>
      </c>
      <c r="G492" s="142">
        <f t="shared" si="100"/>
        <v>34.450000000000003</v>
      </c>
      <c r="H492" s="240">
        <v>0</v>
      </c>
      <c r="I492" s="144">
        <f t="shared" si="101"/>
        <v>34.450000000000003</v>
      </c>
      <c r="J492" s="143">
        <v>43.99</v>
      </c>
      <c r="K492" s="144">
        <f t="shared" si="102"/>
        <v>43.99</v>
      </c>
      <c r="L492" s="139"/>
    </row>
    <row r="493" spans="1:12" ht="20.100000000000001" customHeight="1" outlineLevel="1">
      <c r="A493" s="25" t="s">
        <v>1019</v>
      </c>
      <c r="B493" s="14" t="s">
        <v>810</v>
      </c>
      <c r="C493" s="14" t="s">
        <v>94</v>
      </c>
      <c r="D493" s="15" t="s">
        <v>608</v>
      </c>
      <c r="E493" s="25" t="s">
        <v>11</v>
      </c>
      <c r="F493" s="48">
        <v>2</v>
      </c>
      <c r="G493" s="142">
        <f t="shared" si="100"/>
        <v>42.21</v>
      </c>
      <c r="H493" s="240">
        <v>0</v>
      </c>
      <c r="I493" s="144">
        <f t="shared" si="101"/>
        <v>42.21</v>
      </c>
      <c r="J493" s="143">
        <v>53.9</v>
      </c>
      <c r="K493" s="144">
        <f t="shared" si="102"/>
        <v>107.8</v>
      </c>
      <c r="L493" s="139"/>
    </row>
    <row r="494" spans="1:12" ht="20.100000000000001" customHeight="1" outlineLevel="1">
      <c r="A494" s="25" t="s">
        <v>1020</v>
      </c>
      <c r="B494" s="14" t="s">
        <v>809</v>
      </c>
      <c r="C494" s="14" t="s">
        <v>94</v>
      </c>
      <c r="D494" s="15" t="s">
        <v>609</v>
      </c>
      <c r="E494" s="25" t="s">
        <v>11</v>
      </c>
      <c r="F494" s="48">
        <v>2</v>
      </c>
      <c r="G494" s="142">
        <f t="shared" si="100"/>
        <v>46.46</v>
      </c>
      <c r="H494" s="240">
        <v>0</v>
      </c>
      <c r="I494" s="144">
        <f t="shared" si="101"/>
        <v>46.46</v>
      </c>
      <c r="J494" s="143">
        <v>59.33</v>
      </c>
      <c r="K494" s="144">
        <f t="shared" si="102"/>
        <v>118.66</v>
      </c>
      <c r="L494" s="139"/>
    </row>
    <row r="495" spans="1:12" ht="20.100000000000001" customHeight="1" outlineLevel="1">
      <c r="A495" s="25" t="s">
        <v>1021</v>
      </c>
      <c r="B495" s="181"/>
      <c r="C495" s="14" t="s">
        <v>1082</v>
      </c>
      <c r="D495" s="15" t="s">
        <v>879</v>
      </c>
      <c r="E495" s="25" t="s">
        <v>11</v>
      </c>
      <c r="F495" s="48">
        <v>1</v>
      </c>
      <c r="G495" s="142">
        <f t="shared" si="100"/>
        <v>282.48</v>
      </c>
      <c r="H495" s="240">
        <v>0</v>
      </c>
      <c r="I495" s="144">
        <f t="shared" si="101"/>
        <v>282.48</v>
      </c>
      <c r="J495" s="143">
        <v>360.73</v>
      </c>
      <c r="K495" s="144">
        <f t="shared" si="102"/>
        <v>360.73</v>
      </c>
      <c r="L495" s="139"/>
    </row>
    <row r="496" spans="1:12" ht="20.100000000000001" customHeight="1" outlineLevel="1">
      <c r="A496" s="25" t="s">
        <v>1022</v>
      </c>
      <c r="B496" s="14"/>
      <c r="C496" s="14" t="s">
        <v>1082</v>
      </c>
      <c r="D496" s="15" t="s">
        <v>880</v>
      </c>
      <c r="E496" s="25" t="s">
        <v>11</v>
      </c>
      <c r="F496" s="48">
        <v>2</v>
      </c>
      <c r="G496" s="142">
        <f t="shared" si="100"/>
        <v>221.79</v>
      </c>
      <c r="H496" s="240">
        <v>0</v>
      </c>
      <c r="I496" s="144">
        <f t="shared" si="101"/>
        <v>221.79</v>
      </c>
      <c r="J496" s="143">
        <v>283.23</v>
      </c>
      <c r="K496" s="144">
        <f t="shared" si="102"/>
        <v>566.46</v>
      </c>
      <c r="L496" s="139"/>
    </row>
    <row r="497" spans="1:12" ht="20.100000000000001" customHeight="1" outlineLevel="1">
      <c r="A497" s="37" t="s">
        <v>140</v>
      </c>
      <c r="B497" s="11"/>
      <c r="C497" s="11"/>
      <c r="D497" s="16" t="s">
        <v>39</v>
      </c>
      <c r="E497" s="57"/>
      <c r="F497" s="48"/>
      <c r="G497" s="142"/>
      <c r="H497" s="240"/>
      <c r="I497" s="144"/>
      <c r="J497" s="143"/>
      <c r="K497" s="144"/>
      <c r="L497" s="139"/>
    </row>
    <row r="498" spans="1:12" ht="20.100000000000001" customHeight="1" outlineLevel="1">
      <c r="A498" s="56" t="s">
        <v>815</v>
      </c>
      <c r="B498" s="14" t="s">
        <v>804</v>
      </c>
      <c r="C498" s="56" t="s">
        <v>94</v>
      </c>
      <c r="D498" s="52" t="s">
        <v>598</v>
      </c>
      <c r="E498" s="25" t="s">
        <v>87</v>
      </c>
      <c r="F498" s="48">
        <v>1268.5</v>
      </c>
      <c r="G498" s="142">
        <f>I498</f>
        <v>8.34</v>
      </c>
      <c r="H498" s="240">
        <v>0</v>
      </c>
      <c r="I498" s="144">
        <f t="shared" si="101"/>
        <v>8.34</v>
      </c>
      <c r="J498" s="143">
        <v>10.65</v>
      </c>
      <c r="K498" s="144">
        <f>J498*F498</f>
        <v>13509.53</v>
      </c>
      <c r="L498" s="139"/>
    </row>
    <row r="499" spans="1:12" ht="20.100000000000001" customHeight="1" outlineLevel="1">
      <c r="A499" s="56" t="s">
        <v>816</v>
      </c>
      <c r="B499" s="56" t="s">
        <v>239</v>
      </c>
      <c r="C499" s="56" t="s">
        <v>94</v>
      </c>
      <c r="D499" s="15" t="s">
        <v>40</v>
      </c>
      <c r="E499" s="25" t="s">
        <v>87</v>
      </c>
      <c r="F499" s="48">
        <v>341</v>
      </c>
      <c r="G499" s="142">
        <f>I499</f>
        <v>7.41</v>
      </c>
      <c r="H499" s="240">
        <v>0</v>
      </c>
      <c r="I499" s="144">
        <f t="shared" si="101"/>
        <v>7.41</v>
      </c>
      <c r="J499" s="143">
        <v>9.4600000000000009</v>
      </c>
      <c r="K499" s="144">
        <f>J499*F499</f>
        <v>3225.86</v>
      </c>
      <c r="L499" s="139"/>
    </row>
    <row r="500" spans="1:12" s="53" customFormat="1" ht="20.100000000000001" customHeight="1" outlineLevel="1">
      <c r="A500" s="37" t="s">
        <v>141</v>
      </c>
      <c r="B500" s="11"/>
      <c r="C500" s="11"/>
      <c r="D500" s="16" t="s">
        <v>41</v>
      </c>
      <c r="E500" s="57"/>
      <c r="F500" s="48"/>
      <c r="G500" s="142"/>
      <c r="H500" s="240"/>
      <c r="I500" s="144">
        <f t="shared" si="101"/>
        <v>0</v>
      </c>
      <c r="J500" s="143"/>
      <c r="K500" s="144"/>
      <c r="L500" s="139"/>
    </row>
    <row r="501" spans="1:12" s="53" customFormat="1" ht="20.100000000000001" customHeight="1" outlineLevel="1">
      <c r="A501" s="25" t="s">
        <v>817</v>
      </c>
      <c r="B501" s="56" t="s">
        <v>1095</v>
      </c>
      <c r="C501" s="56" t="s">
        <v>94</v>
      </c>
      <c r="D501" s="52" t="s">
        <v>606</v>
      </c>
      <c r="E501" s="56" t="s">
        <v>11</v>
      </c>
      <c r="F501" s="48">
        <v>28</v>
      </c>
      <c r="G501" s="142">
        <f>I501</f>
        <v>15.18</v>
      </c>
      <c r="H501" s="240">
        <v>0</v>
      </c>
      <c r="I501" s="144">
        <f t="shared" si="101"/>
        <v>15.18</v>
      </c>
      <c r="J501" s="143">
        <v>19.38</v>
      </c>
      <c r="K501" s="144">
        <f>J501*F501</f>
        <v>542.64</v>
      </c>
      <c r="L501" s="139"/>
    </row>
    <row r="502" spans="1:12" s="53" customFormat="1" ht="20.100000000000001" customHeight="1" outlineLevel="1">
      <c r="A502" s="37" t="s">
        <v>142</v>
      </c>
      <c r="B502" s="11"/>
      <c r="C502" s="11"/>
      <c r="D502" s="16" t="s">
        <v>42</v>
      </c>
      <c r="E502" s="57"/>
      <c r="F502" s="48"/>
      <c r="G502" s="142"/>
      <c r="H502" s="240"/>
      <c r="I502" s="144">
        <f t="shared" si="101"/>
        <v>0</v>
      </c>
      <c r="J502" s="143"/>
      <c r="K502" s="144"/>
      <c r="L502" s="139"/>
    </row>
    <row r="503" spans="1:12" s="53" customFormat="1" ht="20.100000000000001" customHeight="1" outlineLevel="1">
      <c r="A503" s="25" t="s">
        <v>818</v>
      </c>
      <c r="B503" s="56">
        <v>98307</v>
      </c>
      <c r="C503" s="56" t="s">
        <v>79</v>
      </c>
      <c r="D503" s="15" t="s">
        <v>866</v>
      </c>
      <c r="E503" s="56" t="s">
        <v>11</v>
      </c>
      <c r="F503" s="48">
        <v>28</v>
      </c>
      <c r="G503" s="142">
        <f>I503</f>
        <v>21.82</v>
      </c>
      <c r="H503" s="240">
        <v>0</v>
      </c>
      <c r="I503" s="144">
        <f t="shared" si="101"/>
        <v>21.82</v>
      </c>
      <c r="J503" s="143">
        <v>27.86</v>
      </c>
      <c r="K503" s="144">
        <f>J503*F503</f>
        <v>780.08</v>
      </c>
      <c r="L503" s="139"/>
    </row>
    <row r="504" spans="1:12" s="53" customFormat="1" ht="20.100000000000001" customHeight="1" outlineLevel="1">
      <c r="A504" s="25" t="s">
        <v>1023</v>
      </c>
      <c r="B504" s="56"/>
      <c r="C504" s="56" t="s">
        <v>1082</v>
      </c>
      <c r="D504" s="15" t="s">
        <v>867</v>
      </c>
      <c r="E504" s="56" t="s">
        <v>11</v>
      </c>
      <c r="F504" s="48">
        <v>14</v>
      </c>
      <c r="G504" s="142">
        <f>I504</f>
        <v>24.02</v>
      </c>
      <c r="H504" s="240">
        <v>0</v>
      </c>
      <c r="I504" s="144">
        <f t="shared" si="101"/>
        <v>24.02</v>
      </c>
      <c r="J504" s="143">
        <v>30.67</v>
      </c>
      <c r="K504" s="144">
        <f>J504*F504</f>
        <v>429.38</v>
      </c>
      <c r="L504" s="139"/>
    </row>
    <row r="505" spans="1:12" s="53" customFormat="1" ht="20.100000000000001" customHeight="1" outlineLevel="1">
      <c r="A505" s="25" t="s">
        <v>1024</v>
      </c>
      <c r="B505" s="56"/>
      <c r="C505" s="56" t="s">
        <v>1082</v>
      </c>
      <c r="D505" s="15" t="s">
        <v>894</v>
      </c>
      <c r="E505" s="56" t="s">
        <v>11</v>
      </c>
      <c r="F505" s="48">
        <v>1</v>
      </c>
      <c r="G505" s="142">
        <f>I505</f>
        <v>1205.43</v>
      </c>
      <c r="H505" s="240">
        <v>0</v>
      </c>
      <c r="I505" s="144">
        <f t="shared" si="101"/>
        <v>1205.43</v>
      </c>
      <c r="J505" s="143">
        <v>1539.33</v>
      </c>
      <c r="K505" s="144">
        <f>J505*F505</f>
        <v>1539.33</v>
      </c>
      <c r="L505" s="139"/>
    </row>
    <row r="506" spans="1:12" s="53" customFormat="1" ht="20.100000000000001" customHeight="1" outlineLevel="1">
      <c r="A506" s="37" t="s">
        <v>143</v>
      </c>
      <c r="B506" s="11"/>
      <c r="C506" s="11"/>
      <c r="D506" s="16" t="s">
        <v>43</v>
      </c>
      <c r="E506" s="57"/>
      <c r="F506" s="48"/>
      <c r="G506" s="142"/>
      <c r="H506" s="240"/>
      <c r="I506" s="144"/>
      <c r="J506" s="143"/>
      <c r="K506" s="144"/>
      <c r="L506" s="139"/>
    </row>
    <row r="507" spans="1:12" s="53" customFormat="1" ht="20.100000000000001" customHeight="1" outlineLevel="1">
      <c r="A507" s="25" t="s">
        <v>819</v>
      </c>
      <c r="B507" s="56">
        <v>83446</v>
      </c>
      <c r="C507" s="56" t="s">
        <v>79</v>
      </c>
      <c r="D507" s="15" t="s">
        <v>147</v>
      </c>
      <c r="E507" s="56" t="s">
        <v>11</v>
      </c>
      <c r="F507" s="48">
        <v>5</v>
      </c>
      <c r="G507" s="142">
        <f t="shared" ref="G507:G515" si="103">(I507*65%)</f>
        <v>86.87</v>
      </c>
      <c r="H507" s="240">
        <f t="shared" ref="H507:H515" si="104">(I507*35%)</f>
        <v>46.78</v>
      </c>
      <c r="I507" s="144">
        <f t="shared" si="101"/>
        <v>133.65</v>
      </c>
      <c r="J507" s="143">
        <v>170.67</v>
      </c>
      <c r="K507" s="144">
        <f>J507*F507</f>
        <v>853.35</v>
      </c>
      <c r="L507" s="139"/>
    </row>
    <row r="508" spans="1:12" s="53" customFormat="1" ht="20.100000000000001" customHeight="1" outlineLevel="1">
      <c r="A508" s="25" t="s">
        <v>1025</v>
      </c>
      <c r="B508" s="56">
        <v>91940</v>
      </c>
      <c r="C508" s="56" t="s">
        <v>79</v>
      </c>
      <c r="D508" s="15" t="s">
        <v>614</v>
      </c>
      <c r="E508" s="56" t="s">
        <v>11</v>
      </c>
      <c r="F508" s="48">
        <v>41</v>
      </c>
      <c r="G508" s="142">
        <f t="shared" si="103"/>
        <v>5.97</v>
      </c>
      <c r="H508" s="240">
        <f t="shared" si="104"/>
        <v>3.21</v>
      </c>
      <c r="I508" s="144">
        <f t="shared" si="101"/>
        <v>9.18</v>
      </c>
      <c r="J508" s="143">
        <v>11.72</v>
      </c>
      <c r="K508" s="144">
        <f>J508*F508</f>
        <v>480.52</v>
      </c>
      <c r="L508" s="139"/>
    </row>
    <row r="509" spans="1:12" s="53" customFormat="1" ht="20.100000000000001" customHeight="1" outlineLevel="1">
      <c r="A509" s="37" t="s">
        <v>144</v>
      </c>
      <c r="B509" s="11"/>
      <c r="C509" s="11"/>
      <c r="D509" s="12" t="s">
        <v>34</v>
      </c>
      <c r="E509" s="13"/>
      <c r="F509" s="48"/>
      <c r="G509" s="142"/>
      <c r="H509" s="240"/>
      <c r="I509" s="144"/>
      <c r="J509" s="143"/>
      <c r="K509" s="144"/>
      <c r="L509" s="139"/>
    </row>
    <row r="510" spans="1:12" s="53" customFormat="1" ht="20.100000000000001" customHeight="1" outlineLevel="1">
      <c r="A510" s="25" t="s">
        <v>820</v>
      </c>
      <c r="B510" s="56">
        <v>91836</v>
      </c>
      <c r="C510" s="56" t="s">
        <v>79</v>
      </c>
      <c r="D510" s="13" t="s">
        <v>612</v>
      </c>
      <c r="E510" s="56" t="s">
        <v>87</v>
      </c>
      <c r="F510" s="48">
        <v>1.3</v>
      </c>
      <c r="G510" s="142">
        <f t="shared" si="103"/>
        <v>4.13</v>
      </c>
      <c r="H510" s="240">
        <f t="shared" si="104"/>
        <v>2.23</v>
      </c>
      <c r="I510" s="144">
        <f t="shared" si="101"/>
        <v>6.36</v>
      </c>
      <c r="J510" s="143">
        <v>8.1199999999999992</v>
      </c>
      <c r="K510" s="144">
        <f t="shared" ref="K510:K515" si="105">J510*F510</f>
        <v>10.56</v>
      </c>
      <c r="L510" s="139"/>
    </row>
    <row r="511" spans="1:12" s="53" customFormat="1" ht="20.100000000000001" customHeight="1" outlineLevel="1">
      <c r="A511" s="25" t="s">
        <v>821</v>
      </c>
      <c r="B511" s="56">
        <v>91834</v>
      </c>
      <c r="C511" s="56" t="s">
        <v>79</v>
      </c>
      <c r="D511" s="13" t="s">
        <v>613</v>
      </c>
      <c r="E511" s="56" t="s">
        <v>87</v>
      </c>
      <c r="F511" s="48">
        <v>119.3</v>
      </c>
      <c r="G511" s="142">
        <f t="shared" si="103"/>
        <v>3.2</v>
      </c>
      <c r="H511" s="240">
        <f t="shared" si="104"/>
        <v>1.73</v>
      </c>
      <c r="I511" s="144">
        <f t="shared" si="101"/>
        <v>4.93</v>
      </c>
      <c r="J511" s="143">
        <v>6.3</v>
      </c>
      <c r="K511" s="144">
        <f t="shared" si="105"/>
        <v>751.59</v>
      </c>
      <c r="L511" s="139"/>
    </row>
    <row r="512" spans="1:12" s="53" customFormat="1" ht="20.100000000000001" customHeight="1" outlineLevel="1">
      <c r="A512" s="25" t="s">
        <v>822</v>
      </c>
      <c r="B512" s="56">
        <v>95750</v>
      </c>
      <c r="C512" s="56" t="s">
        <v>79</v>
      </c>
      <c r="D512" s="52" t="s">
        <v>864</v>
      </c>
      <c r="E512" s="56" t="s">
        <v>87</v>
      </c>
      <c r="F512" s="48">
        <v>50.4</v>
      </c>
      <c r="G512" s="142">
        <f t="shared" si="103"/>
        <v>13.74</v>
      </c>
      <c r="H512" s="240">
        <f t="shared" si="104"/>
        <v>7.4</v>
      </c>
      <c r="I512" s="144">
        <f t="shared" si="101"/>
        <v>21.14</v>
      </c>
      <c r="J512" s="143">
        <v>26.99</v>
      </c>
      <c r="K512" s="144">
        <f t="shared" si="105"/>
        <v>1360.3</v>
      </c>
      <c r="L512" s="139"/>
    </row>
    <row r="513" spans="1:12" s="53" customFormat="1" ht="20.100000000000001" customHeight="1" outlineLevel="1">
      <c r="A513" s="25" t="s">
        <v>823</v>
      </c>
      <c r="B513" s="56">
        <v>95752</v>
      </c>
      <c r="C513" s="56" t="s">
        <v>79</v>
      </c>
      <c r="D513" s="52" t="s">
        <v>865</v>
      </c>
      <c r="E513" s="56" t="s">
        <v>87</v>
      </c>
      <c r="F513" s="48">
        <v>4.0999999999999996</v>
      </c>
      <c r="G513" s="142">
        <f t="shared" si="103"/>
        <v>30.03</v>
      </c>
      <c r="H513" s="240">
        <f t="shared" si="104"/>
        <v>16.170000000000002</v>
      </c>
      <c r="I513" s="144">
        <f t="shared" si="101"/>
        <v>46.2</v>
      </c>
      <c r="J513" s="143">
        <v>59</v>
      </c>
      <c r="K513" s="144">
        <f t="shared" si="105"/>
        <v>241.9</v>
      </c>
      <c r="L513" s="139"/>
    </row>
    <row r="514" spans="1:12" s="53" customFormat="1" ht="20.100000000000001" customHeight="1" outlineLevel="1">
      <c r="A514" s="25" t="s">
        <v>1026</v>
      </c>
      <c r="B514" s="56">
        <v>95752</v>
      </c>
      <c r="C514" s="56" t="s">
        <v>79</v>
      </c>
      <c r="D514" s="52" t="s">
        <v>878</v>
      </c>
      <c r="E514" s="56" t="s">
        <v>87</v>
      </c>
      <c r="F514" s="48">
        <v>22</v>
      </c>
      <c r="G514" s="142">
        <f t="shared" si="103"/>
        <v>30.03</v>
      </c>
      <c r="H514" s="240">
        <f t="shared" si="104"/>
        <v>16.170000000000002</v>
      </c>
      <c r="I514" s="144">
        <f t="shared" si="101"/>
        <v>46.2</v>
      </c>
      <c r="J514" s="143">
        <v>59</v>
      </c>
      <c r="K514" s="144">
        <f t="shared" si="105"/>
        <v>1298</v>
      </c>
      <c r="L514" s="139"/>
    </row>
    <row r="515" spans="1:12" s="53" customFormat="1" ht="20.100000000000001" customHeight="1" outlineLevel="1">
      <c r="A515" s="25" t="s">
        <v>1027</v>
      </c>
      <c r="B515" s="14" t="s">
        <v>748</v>
      </c>
      <c r="C515" s="14" t="s">
        <v>94</v>
      </c>
      <c r="D515" s="52" t="s">
        <v>893</v>
      </c>
      <c r="E515" s="56" t="s">
        <v>87</v>
      </c>
      <c r="F515" s="48">
        <v>77.739999999999995</v>
      </c>
      <c r="G515" s="142">
        <f t="shared" si="103"/>
        <v>32.46</v>
      </c>
      <c r="H515" s="240">
        <f t="shared" si="104"/>
        <v>17.48</v>
      </c>
      <c r="I515" s="144">
        <f t="shared" si="101"/>
        <v>49.94</v>
      </c>
      <c r="J515" s="143">
        <v>63.77</v>
      </c>
      <c r="K515" s="144">
        <f t="shared" si="105"/>
        <v>4957.4799999999996</v>
      </c>
      <c r="L515" s="139"/>
    </row>
    <row r="516" spans="1:12" s="53" customFormat="1" ht="20.100000000000001" customHeight="1" outlineLevel="1">
      <c r="A516" s="58"/>
      <c r="B516" s="59"/>
      <c r="C516" s="59"/>
      <c r="D516" s="59"/>
      <c r="E516" s="59"/>
      <c r="F516" s="69"/>
      <c r="G516" s="69"/>
      <c r="H516" s="69"/>
      <c r="I516" s="261" t="s">
        <v>182</v>
      </c>
      <c r="J516" s="251"/>
      <c r="K516" s="68">
        <f>SUM(K486:K515)</f>
        <v>33737.94</v>
      </c>
      <c r="L516" s="139"/>
    </row>
    <row r="517" spans="1:12" ht="20.100000000000001" customHeight="1">
      <c r="A517" s="54"/>
      <c r="B517" s="54"/>
      <c r="C517" s="54"/>
      <c r="D517" s="23"/>
      <c r="E517" s="54"/>
      <c r="F517" s="40"/>
      <c r="G517" s="40"/>
      <c r="H517" s="40"/>
      <c r="I517" s="267"/>
      <c r="J517" s="7"/>
      <c r="K517" s="7"/>
      <c r="L517" s="139"/>
    </row>
    <row r="518" spans="1:12" ht="20.100000000000001" customHeight="1">
      <c r="A518" s="35">
        <v>21</v>
      </c>
      <c r="B518" s="35"/>
      <c r="C518" s="35"/>
      <c r="D518" s="20" t="s">
        <v>181</v>
      </c>
      <c r="E518" s="35"/>
      <c r="F518" s="65"/>
      <c r="G518" s="65"/>
      <c r="H518" s="247"/>
      <c r="I518" s="67"/>
      <c r="J518" s="256"/>
      <c r="K518" s="67"/>
      <c r="L518" s="139"/>
    </row>
    <row r="519" spans="1:12" ht="20.100000000000001" customHeight="1" outlineLevel="1">
      <c r="A519" s="56" t="s">
        <v>25</v>
      </c>
      <c r="B519" s="56"/>
      <c r="C519" s="56" t="s">
        <v>1082</v>
      </c>
      <c r="D519" s="15" t="s">
        <v>910</v>
      </c>
      <c r="E519" s="56" t="s">
        <v>76</v>
      </c>
      <c r="F519" s="48">
        <v>1</v>
      </c>
      <c r="G519" s="142">
        <f>I519</f>
        <v>2061.9699999999998</v>
      </c>
      <c r="H519" s="240">
        <v>0</v>
      </c>
      <c r="I519" s="144">
        <f t="shared" ref="I519:I522" si="106">J519/1.277</f>
        <v>2061.9699999999998</v>
      </c>
      <c r="J519" s="143">
        <v>2633.14</v>
      </c>
      <c r="K519" s="144">
        <f>J519*F519</f>
        <v>2633.14</v>
      </c>
      <c r="L519" s="139"/>
    </row>
    <row r="520" spans="1:12" ht="20.100000000000001" customHeight="1" outlineLevel="1">
      <c r="A520" s="56" t="s">
        <v>145</v>
      </c>
      <c r="B520" s="56"/>
      <c r="C520" s="56" t="s">
        <v>1082</v>
      </c>
      <c r="D520" s="15" t="s">
        <v>413</v>
      </c>
      <c r="E520" s="56" t="s">
        <v>87</v>
      </c>
      <c r="F520" s="48">
        <v>2.85</v>
      </c>
      <c r="G520" s="142">
        <f>I520</f>
        <v>237.82</v>
      </c>
      <c r="H520" s="240">
        <v>0</v>
      </c>
      <c r="I520" s="144">
        <f t="shared" si="106"/>
        <v>237.82</v>
      </c>
      <c r="J520" s="143">
        <v>303.7</v>
      </c>
      <c r="K520" s="144">
        <f>J520*F520</f>
        <v>865.55</v>
      </c>
      <c r="L520" s="139"/>
    </row>
    <row r="521" spans="1:12" ht="20.100000000000001" customHeight="1" outlineLevel="1">
      <c r="A521" s="56" t="s">
        <v>146</v>
      </c>
      <c r="B521" s="56"/>
      <c r="C521" s="56" t="s">
        <v>1082</v>
      </c>
      <c r="D521" s="15" t="s">
        <v>414</v>
      </c>
      <c r="E521" s="56" t="s">
        <v>76</v>
      </c>
      <c r="F521" s="48">
        <v>1</v>
      </c>
      <c r="G521" s="142">
        <f>I521</f>
        <v>565.66999999999996</v>
      </c>
      <c r="H521" s="240">
        <v>0</v>
      </c>
      <c r="I521" s="144">
        <f t="shared" si="106"/>
        <v>565.66999999999996</v>
      </c>
      <c r="J521" s="143">
        <v>722.36</v>
      </c>
      <c r="K521" s="144">
        <f>J521*F521</f>
        <v>722.36</v>
      </c>
      <c r="L521" s="139"/>
    </row>
    <row r="522" spans="1:12" ht="20.100000000000001" customHeight="1" outlineLevel="1">
      <c r="A522" s="56" t="s">
        <v>1040</v>
      </c>
      <c r="B522" s="56" t="s">
        <v>1096</v>
      </c>
      <c r="C522" s="56" t="s">
        <v>94</v>
      </c>
      <c r="D522" s="15" t="s">
        <v>1041</v>
      </c>
      <c r="E522" s="56" t="s">
        <v>76</v>
      </c>
      <c r="F522" s="48">
        <v>2</v>
      </c>
      <c r="G522" s="142">
        <f>I522</f>
        <v>177.08</v>
      </c>
      <c r="H522" s="240">
        <v>0</v>
      </c>
      <c r="I522" s="144">
        <f t="shared" si="106"/>
        <v>177.08</v>
      </c>
      <c r="J522" s="143">
        <v>226.13</v>
      </c>
      <c r="K522" s="144">
        <f>J522*F522</f>
        <v>452.26</v>
      </c>
      <c r="L522" s="139"/>
    </row>
    <row r="523" spans="1:12" ht="20.100000000000001" customHeight="1" outlineLevel="1">
      <c r="A523" s="58"/>
      <c r="B523" s="59"/>
      <c r="C523" s="59"/>
      <c r="D523" s="59"/>
      <c r="E523" s="59"/>
      <c r="F523" s="69"/>
      <c r="G523" s="69"/>
      <c r="H523" s="69"/>
      <c r="I523" s="261" t="s">
        <v>182</v>
      </c>
      <c r="J523" s="251"/>
      <c r="K523" s="68">
        <f>SUM(K519:K522)</f>
        <v>4673.3100000000004</v>
      </c>
      <c r="L523" s="139"/>
    </row>
    <row r="524" spans="1:12" ht="20.100000000000001" customHeight="1">
      <c r="A524" s="54"/>
      <c r="B524" s="54"/>
      <c r="C524" s="54"/>
      <c r="D524" s="23"/>
      <c r="E524" s="54"/>
      <c r="F524" s="40"/>
      <c r="G524" s="40"/>
      <c r="H524" s="40"/>
      <c r="I524" s="267"/>
      <c r="J524" s="7"/>
      <c r="K524" s="7"/>
      <c r="L524" s="139"/>
    </row>
    <row r="525" spans="1:12" ht="20.100000000000001" customHeight="1" collapsed="1">
      <c r="A525" s="36">
        <v>22</v>
      </c>
      <c r="B525" s="35"/>
      <c r="C525" s="35"/>
      <c r="D525" s="20" t="s">
        <v>23</v>
      </c>
      <c r="E525" s="20"/>
      <c r="F525" s="63"/>
      <c r="G525" s="63"/>
      <c r="H525" s="241"/>
      <c r="I525" s="63"/>
      <c r="J525" s="250"/>
      <c r="K525" s="67"/>
      <c r="L525" s="139"/>
    </row>
    <row r="526" spans="1:12" s="53" customFormat="1" ht="20.100000000000001" customHeight="1" outlineLevel="1">
      <c r="A526" s="56" t="s">
        <v>152</v>
      </c>
      <c r="B526" s="56">
        <v>96989</v>
      </c>
      <c r="C526" s="56" t="s">
        <v>79</v>
      </c>
      <c r="D526" s="52" t="s">
        <v>66</v>
      </c>
      <c r="E526" s="25" t="s">
        <v>87</v>
      </c>
      <c r="F526" s="48">
        <v>3</v>
      </c>
      <c r="G526" s="142">
        <f t="shared" ref="G526" si="107">(I526*65%)</f>
        <v>29.93</v>
      </c>
      <c r="H526" s="240">
        <f t="shared" ref="H526:H538" si="108">(I526*35%)</f>
        <v>16.11</v>
      </c>
      <c r="I526" s="144">
        <f t="shared" ref="I526:I538" si="109">J526/1.277</f>
        <v>46.04</v>
      </c>
      <c r="J526" s="143">
        <v>58.79</v>
      </c>
      <c r="K526" s="144">
        <f t="shared" ref="K526:K538" si="110">J526*F526</f>
        <v>176.37</v>
      </c>
      <c r="L526" s="139"/>
    </row>
    <row r="527" spans="1:12" s="53" customFormat="1" ht="20.100000000000001" customHeight="1" outlineLevel="1">
      <c r="A527" s="56" t="s">
        <v>153</v>
      </c>
      <c r="B527" s="56" t="s">
        <v>411</v>
      </c>
      <c r="C527" s="179" t="s">
        <v>94</v>
      </c>
      <c r="D527" s="13" t="s">
        <v>133</v>
      </c>
      <c r="E527" s="183" t="s">
        <v>87</v>
      </c>
      <c r="F527" s="48">
        <v>42</v>
      </c>
      <c r="G527" s="142">
        <f t="shared" ref="G527:G538" si="111">(I527*65%)</f>
        <v>4.4000000000000004</v>
      </c>
      <c r="H527" s="240">
        <f t="shared" si="108"/>
        <v>2.37</v>
      </c>
      <c r="I527" s="144">
        <f t="shared" si="109"/>
        <v>6.77</v>
      </c>
      <c r="J527" s="143">
        <v>8.65</v>
      </c>
      <c r="K527" s="144">
        <f t="shared" si="110"/>
        <v>363.3</v>
      </c>
      <c r="L527" s="139"/>
    </row>
    <row r="528" spans="1:12" s="53" customFormat="1" ht="20.100000000000001" customHeight="1" outlineLevel="1">
      <c r="A528" s="56" t="s">
        <v>155</v>
      </c>
      <c r="B528" s="56" t="s">
        <v>1097</v>
      </c>
      <c r="C528" s="179" t="s">
        <v>79</v>
      </c>
      <c r="D528" s="13" t="s">
        <v>840</v>
      </c>
      <c r="E528" s="25" t="s">
        <v>76</v>
      </c>
      <c r="F528" s="48">
        <v>12</v>
      </c>
      <c r="G528" s="142">
        <f>I528</f>
        <v>28.94</v>
      </c>
      <c r="H528" s="240">
        <v>0</v>
      </c>
      <c r="I528" s="144">
        <f t="shared" si="109"/>
        <v>28.94</v>
      </c>
      <c r="J528" s="143">
        <v>36.96</v>
      </c>
      <c r="K528" s="144">
        <f t="shared" si="110"/>
        <v>443.52</v>
      </c>
      <c r="L528" s="139"/>
    </row>
    <row r="529" spans="1:12" s="53" customFormat="1" ht="20.100000000000001" customHeight="1" outlineLevel="1">
      <c r="A529" s="56" t="s">
        <v>163</v>
      </c>
      <c r="B529" s="56"/>
      <c r="C529" s="56" t="s">
        <v>1082</v>
      </c>
      <c r="D529" s="13" t="s">
        <v>412</v>
      </c>
      <c r="E529" s="25" t="s">
        <v>237</v>
      </c>
      <c r="F529" s="48">
        <v>24</v>
      </c>
      <c r="G529" s="142">
        <f>I529</f>
        <v>2.39</v>
      </c>
      <c r="H529" s="240">
        <v>0</v>
      </c>
      <c r="I529" s="144">
        <f t="shared" si="109"/>
        <v>2.39</v>
      </c>
      <c r="J529" s="143">
        <v>3.05</v>
      </c>
      <c r="K529" s="144">
        <f t="shared" si="110"/>
        <v>73.2</v>
      </c>
      <c r="L529" s="139"/>
    </row>
    <row r="530" spans="1:12" s="53" customFormat="1" ht="20.100000000000001" customHeight="1" outlineLevel="1">
      <c r="A530" s="56" t="s">
        <v>164</v>
      </c>
      <c r="B530" s="56"/>
      <c r="C530" s="56" t="s">
        <v>1082</v>
      </c>
      <c r="D530" s="13" t="s">
        <v>311</v>
      </c>
      <c r="E530" s="25" t="s">
        <v>76</v>
      </c>
      <c r="F530" s="48">
        <v>24</v>
      </c>
      <c r="G530" s="142">
        <f>I530</f>
        <v>1.1000000000000001</v>
      </c>
      <c r="H530" s="240">
        <v>0</v>
      </c>
      <c r="I530" s="144">
        <f t="shared" si="109"/>
        <v>1.1000000000000001</v>
      </c>
      <c r="J530" s="143">
        <v>1.4</v>
      </c>
      <c r="K530" s="144">
        <f t="shared" si="110"/>
        <v>33.6</v>
      </c>
      <c r="L530" s="139"/>
    </row>
    <row r="531" spans="1:12" s="53" customFormat="1" ht="30" customHeight="1" outlineLevel="1">
      <c r="A531" s="56" t="s">
        <v>217</v>
      </c>
      <c r="B531" s="56"/>
      <c r="C531" s="56" t="s">
        <v>1082</v>
      </c>
      <c r="D531" s="52" t="s">
        <v>314</v>
      </c>
      <c r="E531" s="25" t="s">
        <v>76</v>
      </c>
      <c r="F531" s="48">
        <v>1</v>
      </c>
      <c r="G531" s="142">
        <f>I531</f>
        <v>198.81</v>
      </c>
      <c r="H531" s="240">
        <v>0</v>
      </c>
      <c r="I531" s="144">
        <f t="shared" si="109"/>
        <v>198.81</v>
      </c>
      <c r="J531" s="143">
        <v>253.88</v>
      </c>
      <c r="K531" s="144">
        <f t="shared" si="110"/>
        <v>253.88</v>
      </c>
      <c r="L531" s="139"/>
    </row>
    <row r="532" spans="1:12" s="53" customFormat="1" ht="20.100000000000001" customHeight="1" outlineLevel="1">
      <c r="A532" s="56" t="s">
        <v>218</v>
      </c>
      <c r="B532" s="56">
        <v>93358</v>
      </c>
      <c r="C532" s="179" t="s">
        <v>79</v>
      </c>
      <c r="D532" s="52" t="s">
        <v>410</v>
      </c>
      <c r="E532" s="25" t="s">
        <v>77</v>
      </c>
      <c r="F532" s="48">
        <v>39</v>
      </c>
      <c r="G532" s="142">
        <f t="shared" si="111"/>
        <v>1.83</v>
      </c>
      <c r="H532" s="240">
        <f t="shared" si="108"/>
        <v>0.98</v>
      </c>
      <c r="I532" s="144">
        <f t="shared" si="109"/>
        <v>2.81</v>
      </c>
      <c r="J532" s="143">
        <v>3.59</v>
      </c>
      <c r="K532" s="144">
        <f t="shared" si="110"/>
        <v>140.01</v>
      </c>
      <c r="L532" s="139"/>
    </row>
    <row r="533" spans="1:12" s="53" customFormat="1" ht="20.100000000000001" customHeight="1" outlineLevel="1">
      <c r="A533" s="56" t="s">
        <v>219</v>
      </c>
      <c r="B533" s="25">
        <v>96985</v>
      </c>
      <c r="C533" s="25" t="s">
        <v>79</v>
      </c>
      <c r="D533" s="26" t="s">
        <v>312</v>
      </c>
      <c r="E533" s="25" t="s">
        <v>76</v>
      </c>
      <c r="F533" s="48">
        <v>13</v>
      </c>
      <c r="G533" s="142">
        <f>I533</f>
        <v>47.85</v>
      </c>
      <c r="H533" s="240">
        <v>0</v>
      </c>
      <c r="I533" s="144">
        <f t="shared" si="109"/>
        <v>47.85</v>
      </c>
      <c r="J533" s="143">
        <v>61.1</v>
      </c>
      <c r="K533" s="144">
        <f t="shared" si="110"/>
        <v>794.3</v>
      </c>
      <c r="L533" s="139"/>
    </row>
    <row r="534" spans="1:12" s="53" customFormat="1" ht="20.100000000000001" customHeight="1" outlineLevel="1">
      <c r="A534" s="56" t="s">
        <v>220</v>
      </c>
      <c r="B534" s="25">
        <v>96971</v>
      </c>
      <c r="C534" s="25" t="s">
        <v>79</v>
      </c>
      <c r="D534" s="26" t="s">
        <v>881</v>
      </c>
      <c r="E534" s="25" t="s">
        <v>87</v>
      </c>
      <c r="F534" s="48">
        <v>5</v>
      </c>
      <c r="G534" s="142">
        <f t="shared" si="111"/>
        <v>6.69</v>
      </c>
      <c r="H534" s="240">
        <f t="shared" si="108"/>
        <v>3.6</v>
      </c>
      <c r="I534" s="144">
        <f t="shared" si="109"/>
        <v>10.29</v>
      </c>
      <c r="J534" s="143">
        <v>13.14</v>
      </c>
      <c r="K534" s="144">
        <f t="shared" si="110"/>
        <v>65.7</v>
      </c>
      <c r="L534" s="139"/>
    </row>
    <row r="535" spans="1:12" s="53" customFormat="1" ht="20.100000000000001" customHeight="1" outlineLevel="1">
      <c r="A535" s="56" t="s">
        <v>221</v>
      </c>
      <c r="B535" s="25">
        <v>96973</v>
      </c>
      <c r="C535" s="25" t="s">
        <v>79</v>
      </c>
      <c r="D535" s="26" t="s">
        <v>882</v>
      </c>
      <c r="E535" s="183" t="s">
        <v>87</v>
      </c>
      <c r="F535" s="48">
        <v>330</v>
      </c>
      <c r="G535" s="142">
        <f t="shared" si="111"/>
        <v>12.94</v>
      </c>
      <c r="H535" s="240">
        <f t="shared" si="108"/>
        <v>6.97</v>
      </c>
      <c r="I535" s="144">
        <f t="shared" si="109"/>
        <v>19.899999999999999</v>
      </c>
      <c r="J535" s="143">
        <v>25.41</v>
      </c>
      <c r="K535" s="144">
        <f t="shared" si="110"/>
        <v>8385.2999999999993</v>
      </c>
      <c r="L535" s="139"/>
    </row>
    <row r="536" spans="1:12" s="53" customFormat="1" ht="20.100000000000001" customHeight="1" outlineLevel="1">
      <c r="A536" s="56" t="s">
        <v>222</v>
      </c>
      <c r="B536" s="25">
        <v>96974</v>
      </c>
      <c r="C536" s="25" t="s">
        <v>79</v>
      </c>
      <c r="D536" s="26" t="s">
        <v>883</v>
      </c>
      <c r="E536" s="183" t="s">
        <v>87</v>
      </c>
      <c r="F536" s="48">
        <v>260</v>
      </c>
      <c r="G536" s="142">
        <f t="shared" si="111"/>
        <v>18.36</v>
      </c>
      <c r="H536" s="240">
        <f t="shared" si="108"/>
        <v>9.89</v>
      </c>
      <c r="I536" s="144">
        <f t="shared" si="109"/>
        <v>28.25</v>
      </c>
      <c r="J536" s="143">
        <v>36.08</v>
      </c>
      <c r="K536" s="144">
        <f t="shared" si="110"/>
        <v>9380.7999999999993</v>
      </c>
      <c r="L536" s="139"/>
    </row>
    <row r="537" spans="1:12" s="53" customFormat="1" ht="30" customHeight="1" outlineLevel="1">
      <c r="A537" s="56" t="s">
        <v>223</v>
      </c>
      <c r="B537" s="56"/>
      <c r="C537" s="56" t="s">
        <v>1082</v>
      </c>
      <c r="D537" s="172" t="s">
        <v>313</v>
      </c>
      <c r="E537" s="25" t="s">
        <v>76</v>
      </c>
      <c r="F537" s="48">
        <v>4</v>
      </c>
      <c r="G537" s="142">
        <f>I537</f>
        <v>220.93</v>
      </c>
      <c r="H537" s="240">
        <v>0</v>
      </c>
      <c r="I537" s="144">
        <f t="shared" si="109"/>
        <v>220.93</v>
      </c>
      <c r="J537" s="143">
        <v>282.13</v>
      </c>
      <c r="K537" s="144">
        <f t="shared" si="110"/>
        <v>1128.52</v>
      </c>
      <c r="L537" s="139"/>
    </row>
    <row r="538" spans="1:12" s="53" customFormat="1" ht="20.100000000000001" customHeight="1" outlineLevel="1">
      <c r="A538" s="56" t="s">
        <v>315</v>
      </c>
      <c r="B538" s="25">
        <v>72263</v>
      </c>
      <c r="C538" s="25" t="s">
        <v>79</v>
      </c>
      <c r="D538" s="26" t="s">
        <v>276</v>
      </c>
      <c r="E538" s="25" t="s">
        <v>76</v>
      </c>
      <c r="F538" s="48">
        <v>12</v>
      </c>
      <c r="G538" s="142">
        <f t="shared" si="111"/>
        <v>10.61</v>
      </c>
      <c r="H538" s="240">
        <f t="shared" si="108"/>
        <v>5.71</v>
      </c>
      <c r="I538" s="144">
        <f t="shared" si="109"/>
        <v>16.32</v>
      </c>
      <c r="J538" s="143">
        <v>20.84</v>
      </c>
      <c r="K538" s="144">
        <f t="shared" si="110"/>
        <v>250.08</v>
      </c>
      <c r="L538" s="139"/>
    </row>
    <row r="539" spans="1:12" ht="20.100000000000001" customHeight="1" outlineLevel="1">
      <c r="A539" s="58"/>
      <c r="B539" s="59"/>
      <c r="C539" s="59"/>
      <c r="D539" s="59"/>
      <c r="E539" s="59"/>
      <c r="F539" s="69"/>
      <c r="G539" s="69"/>
      <c r="H539" s="69"/>
      <c r="I539" s="261" t="s">
        <v>182</v>
      </c>
      <c r="J539" s="251"/>
      <c r="K539" s="68">
        <f>SUM(K526:K538)</f>
        <v>21488.58</v>
      </c>
      <c r="L539" s="139"/>
    </row>
    <row r="540" spans="1:12" ht="20.100000000000001" customHeight="1">
      <c r="A540" s="54"/>
      <c r="B540" s="54"/>
      <c r="C540" s="54"/>
      <c r="D540" s="23"/>
      <c r="E540" s="54"/>
      <c r="F540" s="40"/>
      <c r="G540" s="40"/>
      <c r="H540" s="40"/>
      <c r="I540" s="267"/>
      <c r="J540" s="7"/>
      <c r="K540" s="7"/>
      <c r="L540" s="139"/>
    </row>
    <row r="541" spans="1:12" ht="20.100000000000001" customHeight="1">
      <c r="A541" s="36">
        <v>23</v>
      </c>
      <c r="B541" s="36"/>
      <c r="C541" s="36"/>
      <c r="D541" s="20" t="s">
        <v>178</v>
      </c>
      <c r="E541" s="20"/>
      <c r="F541" s="63"/>
      <c r="G541" s="63"/>
      <c r="H541" s="241"/>
      <c r="I541" s="63"/>
      <c r="J541" s="250"/>
      <c r="K541" s="67"/>
      <c r="L541" s="139"/>
    </row>
    <row r="542" spans="1:12" ht="20.100000000000001" customHeight="1">
      <c r="A542" s="11" t="s">
        <v>157</v>
      </c>
      <c r="B542" s="11"/>
      <c r="C542" s="11"/>
      <c r="D542" s="12" t="s">
        <v>1012</v>
      </c>
      <c r="E542" s="12"/>
      <c r="F542" s="48"/>
      <c r="G542" s="48"/>
      <c r="H542" s="242"/>
      <c r="I542" s="48"/>
      <c r="J542" s="253"/>
      <c r="K542" s="66"/>
      <c r="L542" s="139"/>
    </row>
    <row r="543" spans="1:12" ht="30" customHeight="1" outlineLevel="1">
      <c r="A543" s="14" t="s">
        <v>824</v>
      </c>
      <c r="B543" s="179" t="s">
        <v>241</v>
      </c>
      <c r="C543" s="179" t="s">
        <v>94</v>
      </c>
      <c r="D543" s="52" t="s">
        <v>254</v>
      </c>
      <c r="E543" s="56" t="s">
        <v>76</v>
      </c>
      <c r="F543" s="48">
        <v>1</v>
      </c>
      <c r="G543" s="142">
        <f t="shared" ref="G543:G549" si="112">I543</f>
        <v>2001.33</v>
      </c>
      <c r="H543" s="240">
        <v>0</v>
      </c>
      <c r="I543" s="144">
        <f t="shared" ref="I543:I562" si="113">J543/1.277</f>
        <v>2001.33</v>
      </c>
      <c r="J543" s="143">
        <v>2555.6999999999998</v>
      </c>
      <c r="K543" s="144">
        <f t="shared" ref="K543:K549" si="114">J543*F543</f>
        <v>2555.6999999999998</v>
      </c>
      <c r="L543" s="139"/>
    </row>
    <row r="544" spans="1:12" ht="20.100000000000001" customHeight="1" outlineLevel="1">
      <c r="A544" s="14" t="s">
        <v>825</v>
      </c>
      <c r="B544" s="56" t="s">
        <v>1098</v>
      </c>
      <c r="C544" s="56" t="s">
        <v>94</v>
      </c>
      <c r="D544" s="15" t="s">
        <v>63</v>
      </c>
      <c r="E544" s="56" t="s">
        <v>80</v>
      </c>
      <c r="F544" s="48">
        <v>48.53</v>
      </c>
      <c r="G544" s="142">
        <f t="shared" si="112"/>
        <v>196.85</v>
      </c>
      <c r="H544" s="240">
        <v>0</v>
      </c>
      <c r="I544" s="144">
        <f t="shared" si="113"/>
        <v>196.85</v>
      </c>
      <c r="J544" s="143">
        <v>251.38</v>
      </c>
      <c r="K544" s="144">
        <f t="shared" si="114"/>
        <v>12199.47</v>
      </c>
      <c r="L544" s="139"/>
    </row>
    <row r="545" spans="1:12" ht="27.75" customHeight="1" outlineLevel="1">
      <c r="A545" s="14" t="s">
        <v>826</v>
      </c>
      <c r="B545" s="56" t="s">
        <v>1098</v>
      </c>
      <c r="C545" s="56" t="s">
        <v>94</v>
      </c>
      <c r="D545" s="52" t="s">
        <v>360</v>
      </c>
      <c r="E545" s="56" t="s">
        <v>80</v>
      </c>
      <c r="F545" s="48">
        <v>56.26</v>
      </c>
      <c r="G545" s="142">
        <f t="shared" si="112"/>
        <v>196.85</v>
      </c>
      <c r="H545" s="240">
        <v>0</v>
      </c>
      <c r="I545" s="144">
        <f t="shared" si="113"/>
        <v>196.85</v>
      </c>
      <c r="J545" s="143">
        <v>251.38</v>
      </c>
      <c r="K545" s="144">
        <f t="shared" si="114"/>
        <v>14142.64</v>
      </c>
      <c r="L545" s="139"/>
    </row>
    <row r="546" spans="1:12" s="17" customFormat="1" ht="20.100000000000001" customHeight="1" outlineLevel="1">
      <c r="A546" s="14" t="s">
        <v>827</v>
      </c>
      <c r="B546" s="56" t="s">
        <v>233</v>
      </c>
      <c r="C546" s="56" t="s">
        <v>94</v>
      </c>
      <c r="D546" s="184" t="s">
        <v>234</v>
      </c>
      <c r="E546" s="179" t="s">
        <v>80</v>
      </c>
      <c r="F546" s="48">
        <v>48.02</v>
      </c>
      <c r="G546" s="142">
        <f t="shared" si="112"/>
        <v>108.13</v>
      </c>
      <c r="H546" s="240">
        <v>0</v>
      </c>
      <c r="I546" s="144">
        <f t="shared" si="113"/>
        <v>108.13</v>
      </c>
      <c r="J546" s="143">
        <v>138.08000000000001</v>
      </c>
      <c r="K546" s="144">
        <f t="shared" si="114"/>
        <v>6630.6</v>
      </c>
      <c r="L546" s="139"/>
    </row>
    <row r="547" spans="1:12" s="17" customFormat="1" ht="20.100000000000001" customHeight="1" outlineLevel="1">
      <c r="A547" s="14" t="s">
        <v>828</v>
      </c>
      <c r="B547" s="56" t="s">
        <v>261</v>
      </c>
      <c r="C547" s="179" t="s">
        <v>94</v>
      </c>
      <c r="D547" s="184" t="s">
        <v>323</v>
      </c>
      <c r="E547" s="179" t="s">
        <v>80</v>
      </c>
      <c r="F547" s="48">
        <v>7.22</v>
      </c>
      <c r="G547" s="142">
        <f t="shared" si="112"/>
        <v>112.97</v>
      </c>
      <c r="H547" s="240">
        <v>0</v>
      </c>
      <c r="I547" s="144">
        <f t="shared" si="113"/>
        <v>112.97</v>
      </c>
      <c r="J547" s="143">
        <v>144.26</v>
      </c>
      <c r="K547" s="144">
        <f t="shared" si="114"/>
        <v>1041.56</v>
      </c>
      <c r="L547" s="139"/>
    </row>
    <row r="548" spans="1:12" s="17" customFormat="1" ht="20.100000000000001" customHeight="1" outlineLevel="1">
      <c r="A548" s="14" t="s">
        <v>829</v>
      </c>
      <c r="B548" s="56" t="s">
        <v>260</v>
      </c>
      <c r="C548" s="179" t="s">
        <v>94</v>
      </c>
      <c r="D548" s="184" t="s">
        <v>355</v>
      </c>
      <c r="E548" s="179" t="s">
        <v>80</v>
      </c>
      <c r="F548" s="48">
        <v>3.62</v>
      </c>
      <c r="G548" s="142">
        <f t="shared" si="112"/>
        <v>246.2</v>
      </c>
      <c r="H548" s="240">
        <v>0</v>
      </c>
      <c r="I548" s="144">
        <f t="shared" si="113"/>
        <v>246.2</v>
      </c>
      <c r="J548" s="143">
        <v>314.39999999999998</v>
      </c>
      <c r="K548" s="144">
        <f t="shared" si="114"/>
        <v>1138.1300000000001</v>
      </c>
      <c r="L548" s="139"/>
    </row>
    <row r="549" spans="1:12" s="17" customFormat="1" ht="20.100000000000001" customHeight="1" outlineLevel="1">
      <c r="A549" s="14" t="s">
        <v>830</v>
      </c>
      <c r="B549" s="56" t="s">
        <v>238</v>
      </c>
      <c r="C549" s="14" t="s">
        <v>94</v>
      </c>
      <c r="D549" s="52" t="s">
        <v>30</v>
      </c>
      <c r="E549" s="14" t="s">
        <v>87</v>
      </c>
      <c r="F549" s="48">
        <v>106.8</v>
      </c>
      <c r="G549" s="142">
        <f t="shared" si="112"/>
        <v>50.76</v>
      </c>
      <c r="H549" s="240">
        <v>0</v>
      </c>
      <c r="I549" s="144">
        <f t="shared" si="113"/>
        <v>50.76</v>
      </c>
      <c r="J549" s="143">
        <v>64.819999999999993</v>
      </c>
      <c r="K549" s="144">
        <f t="shared" si="114"/>
        <v>6922.78</v>
      </c>
      <c r="L549" s="139"/>
    </row>
    <row r="550" spans="1:12" s="17" customFormat="1" ht="20.100000000000001" customHeight="1" outlineLevel="1">
      <c r="A550" s="11" t="s">
        <v>224</v>
      </c>
      <c r="B550" s="11"/>
      <c r="C550" s="11"/>
      <c r="D550" s="12" t="s">
        <v>317</v>
      </c>
      <c r="E550" s="12"/>
      <c r="F550" s="48"/>
      <c r="G550" s="142"/>
      <c r="H550" s="240"/>
      <c r="I550" s="144"/>
      <c r="J550" s="143"/>
      <c r="K550" s="144"/>
      <c r="L550" s="139"/>
    </row>
    <row r="551" spans="1:12" s="17" customFormat="1" ht="20.100000000000001" customHeight="1" outlineLevel="1">
      <c r="A551" s="14" t="s">
        <v>831</v>
      </c>
      <c r="B551" s="56"/>
      <c r="C551" s="56" t="s">
        <v>1082</v>
      </c>
      <c r="D551" s="185" t="s">
        <v>269</v>
      </c>
      <c r="E551" s="14" t="s">
        <v>76</v>
      </c>
      <c r="F551" s="48">
        <v>2</v>
      </c>
      <c r="G551" s="142">
        <f>I551</f>
        <v>228.78</v>
      </c>
      <c r="H551" s="240">
        <v>0</v>
      </c>
      <c r="I551" s="144">
        <f t="shared" si="113"/>
        <v>228.78</v>
      </c>
      <c r="J551" s="143">
        <v>292.14999999999998</v>
      </c>
      <c r="K551" s="144">
        <f t="shared" ref="K551:K562" si="115">J551*F551</f>
        <v>584.29999999999995</v>
      </c>
      <c r="L551" s="139"/>
    </row>
    <row r="552" spans="1:12" s="17" customFormat="1" ht="20.100000000000001" customHeight="1" outlineLevel="1">
      <c r="A552" s="14" t="s">
        <v>832</v>
      </c>
      <c r="B552" s="56"/>
      <c r="C552" s="56" t="s">
        <v>1082</v>
      </c>
      <c r="D552" s="185" t="s">
        <v>270</v>
      </c>
      <c r="E552" s="14" t="s">
        <v>76</v>
      </c>
      <c r="F552" s="48">
        <v>1</v>
      </c>
      <c r="G552" s="142">
        <f>I552</f>
        <v>168.25</v>
      </c>
      <c r="H552" s="240">
        <v>0</v>
      </c>
      <c r="I552" s="144">
        <f t="shared" si="113"/>
        <v>168.25</v>
      </c>
      <c r="J552" s="143">
        <v>214.86</v>
      </c>
      <c r="K552" s="144">
        <f t="shared" si="115"/>
        <v>214.86</v>
      </c>
      <c r="L552" s="139"/>
    </row>
    <row r="553" spans="1:12" s="17" customFormat="1" ht="20.100000000000001" customHeight="1" outlineLevel="1">
      <c r="A553" s="14" t="s">
        <v>1028</v>
      </c>
      <c r="B553" s="56"/>
      <c r="C553" s="56" t="s">
        <v>1082</v>
      </c>
      <c r="D553" s="185" t="s">
        <v>271</v>
      </c>
      <c r="E553" s="14" t="s">
        <v>76</v>
      </c>
      <c r="F553" s="48">
        <v>1</v>
      </c>
      <c r="G553" s="142">
        <f>I553</f>
        <v>289.3</v>
      </c>
      <c r="H553" s="240">
        <v>0</v>
      </c>
      <c r="I553" s="144">
        <f t="shared" si="113"/>
        <v>289.3</v>
      </c>
      <c r="J553" s="143">
        <v>369.44</v>
      </c>
      <c r="K553" s="144">
        <f t="shared" si="115"/>
        <v>369.44</v>
      </c>
      <c r="L553" s="139"/>
    </row>
    <row r="554" spans="1:12" s="17" customFormat="1" ht="20.100000000000001" customHeight="1" outlineLevel="1">
      <c r="A554" s="14" t="s">
        <v>1029</v>
      </c>
      <c r="B554" s="56"/>
      <c r="C554" s="56" t="s">
        <v>1082</v>
      </c>
      <c r="D554" s="185" t="s">
        <v>272</v>
      </c>
      <c r="E554" s="14" t="s">
        <v>76</v>
      </c>
      <c r="F554" s="48">
        <v>1</v>
      </c>
      <c r="G554" s="142">
        <f>I554</f>
        <v>240.88</v>
      </c>
      <c r="H554" s="240">
        <v>0</v>
      </c>
      <c r="I554" s="144">
        <f t="shared" si="113"/>
        <v>240.88</v>
      </c>
      <c r="J554" s="143">
        <v>307.60000000000002</v>
      </c>
      <c r="K554" s="144">
        <f t="shared" si="115"/>
        <v>307.60000000000002</v>
      </c>
      <c r="L554" s="139"/>
    </row>
    <row r="555" spans="1:12" s="17" customFormat="1" ht="20.100000000000001" customHeight="1" outlineLevel="1">
      <c r="A555" s="14" t="s">
        <v>1030</v>
      </c>
      <c r="B555" s="186">
        <v>73665</v>
      </c>
      <c r="C555" s="56" t="s">
        <v>79</v>
      </c>
      <c r="D555" s="187" t="s">
        <v>273</v>
      </c>
      <c r="E555" s="14" t="s">
        <v>87</v>
      </c>
      <c r="F555" s="48">
        <v>9</v>
      </c>
      <c r="G555" s="142">
        <f t="shared" ref="G555:G557" si="116">(I555*65%)</f>
        <v>32.700000000000003</v>
      </c>
      <c r="H555" s="240">
        <f t="shared" ref="H555:H557" si="117">(I555*35%)</f>
        <v>17.61</v>
      </c>
      <c r="I555" s="144">
        <f t="shared" si="113"/>
        <v>50.3</v>
      </c>
      <c r="J555" s="143">
        <v>64.23</v>
      </c>
      <c r="K555" s="144">
        <f t="shared" si="115"/>
        <v>578.07000000000005</v>
      </c>
      <c r="L555" s="139"/>
    </row>
    <row r="556" spans="1:12" s="17" customFormat="1" ht="20.100000000000001" customHeight="1" outlineLevel="1">
      <c r="A556" s="14" t="s">
        <v>1031</v>
      </c>
      <c r="B556" s="186" t="s">
        <v>1099</v>
      </c>
      <c r="C556" s="56" t="s">
        <v>94</v>
      </c>
      <c r="D556" s="187" t="s">
        <v>624</v>
      </c>
      <c r="E556" s="56" t="s">
        <v>87</v>
      </c>
      <c r="F556" s="48">
        <v>6.97</v>
      </c>
      <c r="G556" s="142">
        <f t="shared" si="116"/>
        <v>59.31</v>
      </c>
      <c r="H556" s="240">
        <f t="shared" si="117"/>
        <v>31.94</v>
      </c>
      <c r="I556" s="144">
        <f t="shared" si="113"/>
        <v>91.25</v>
      </c>
      <c r="J556" s="143">
        <v>116.53</v>
      </c>
      <c r="K556" s="144">
        <f t="shared" si="115"/>
        <v>812.21</v>
      </c>
      <c r="L556" s="139"/>
    </row>
    <row r="557" spans="1:12" s="17" customFormat="1" ht="30" customHeight="1" outlineLevel="1">
      <c r="A557" s="14" t="s">
        <v>1032</v>
      </c>
      <c r="B557" s="188"/>
      <c r="C557" s="188" t="s">
        <v>1082</v>
      </c>
      <c r="D557" s="187" t="s">
        <v>274</v>
      </c>
      <c r="E557" s="14" t="s">
        <v>85</v>
      </c>
      <c r="F557" s="48">
        <v>1702.3</v>
      </c>
      <c r="G557" s="142">
        <f t="shared" si="116"/>
        <v>2.94</v>
      </c>
      <c r="H557" s="240">
        <f t="shared" si="117"/>
        <v>1.58</v>
      </c>
      <c r="I557" s="144">
        <f t="shared" si="113"/>
        <v>4.5199999999999996</v>
      </c>
      <c r="J557" s="143">
        <v>5.77</v>
      </c>
      <c r="K557" s="144">
        <f t="shared" si="115"/>
        <v>9822.27</v>
      </c>
      <c r="L557" s="139"/>
    </row>
    <row r="558" spans="1:12" s="17" customFormat="1" ht="20.100000000000001" customHeight="1" outlineLevel="1">
      <c r="A558" s="14" t="s">
        <v>1033</v>
      </c>
      <c r="B558" s="188"/>
      <c r="C558" s="188" t="s">
        <v>1082</v>
      </c>
      <c r="D558" s="185" t="s">
        <v>885</v>
      </c>
      <c r="E558" s="14" t="s">
        <v>76</v>
      </c>
      <c r="F558" s="48">
        <v>1</v>
      </c>
      <c r="G558" s="142">
        <f>I558</f>
        <v>430.92</v>
      </c>
      <c r="H558" s="240">
        <v>0</v>
      </c>
      <c r="I558" s="144">
        <f t="shared" si="113"/>
        <v>430.92</v>
      </c>
      <c r="J558" s="143">
        <v>550.28</v>
      </c>
      <c r="K558" s="144">
        <f t="shared" si="115"/>
        <v>550.28</v>
      </c>
      <c r="L558" s="139"/>
    </row>
    <row r="559" spans="1:12" s="17" customFormat="1" ht="30" customHeight="1" outlineLevel="1">
      <c r="A559" s="14" t="s">
        <v>1034</v>
      </c>
      <c r="B559" s="14" t="s">
        <v>1100</v>
      </c>
      <c r="C559" s="14" t="s">
        <v>94</v>
      </c>
      <c r="D559" s="52" t="s">
        <v>625</v>
      </c>
      <c r="E559" s="14" t="s">
        <v>80</v>
      </c>
      <c r="F559" s="48">
        <v>145.76</v>
      </c>
      <c r="G559" s="142">
        <f>I559</f>
        <v>55.2</v>
      </c>
      <c r="H559" s="240">
        <v>0</v>
      </c>
      <c r="I559" s="144">
        <f t="shared" si="113"/>
        <v>55.2</v>
      </c>
      <c r="J559" s="143">
        <v>70.489999999999995</v>
      </c>
      <c r="K559" s="144">
        <f t="shared" si="115"/>
        <v>10274.620000000001</v>
      </c>
      <c r="L559" s="139"/>
    </row>
    <row r="560" spans="1:12" s="17" customFormat="1" ht="20.100000000000001" customHeight="1" outlineLevel="1">
      <c r="A560" s="14" t="s">
        <v>1035</v>
      </c>
      <c r="B560" s="14" t="s">
        <v>1103</v>
      </c>
      <c r="C560" s="14" t="s">
        <v>94</v>
      </c>
      <c r="D560" s="52" t="s">
        <v>626</v>
      </c>
      <c r="E560" s="14" t="s">
        <v>80</v>
      </c>
      <c r="F560" s="48">
        <v>69.08</v>
      </c>
      <c r="G560" s="142">
        <f>I560</f>
        <v>39.130000000000003</v>
      </c>
      <c r="H560" s="240">
        <v>0</v>
      </c>
      <c r="I560" s="144">
        <f t="shared" si="113"/>
        <v>39.130000000000003</v>
      </c>
      <c r="J560" s="143">
        <v>49.97</v>
      </c>
      <c r="K560" s="144">
        <f t="shared" si="115"/>
        <v>3451.93</v>
      </c>
      <c r="L560" s="139"/>
    </row>
    <row r="561" spans="1:12" s="17" customFormat="1" ht="20.100000000000001" customHeight="1" outlineLevel="1">
      <c r="A561" s="14" t="s">
        <v>1036</v>
      </c>
      <c r="B561" s="14">
        <v>79460</v>
      </c>
      <c r="C561" s="14" t="s">
        <v>79</v>
      </c>
      <c r="D561" s="52" t="s">
        <v>627</v>
      </c>
      <c r="E561" s="14" t="s">
        <v>80</v>
      </c>
      <c r="F561" s="48">
        <v>69.08</v>
      </c>
      <c r="G561" s="142">
        <f>I561</f>
        <v>39.130000000000003</v>
      </c>
      <c r="H561" s="240">
        <v>0</v>
      </c>
      <c r="I561" s="144">
        <f t="shared" si="113"/>
        <v>39.130000000000003</v>
      </c>
      <c r="J561" s="143">
        <v>49.97</v>
      </c>
      <c r="K561" s="144">
        <f t="shared" si="115"/>
        <v>3451.93</v>
      </c>
      <c r="L561" s="139"/>
    </row>
    <row r="562" spans="1:12" s="17" customFormat="1" ht="20.100000000000001" customHeight="1" outlineLevel="1">
      <c r="A562" s="14" t="s">
        <v>1037</v>
      </c>
      <c r="B562" s="14" t="s">
        <v>629</v>
      </c>
      <c r="C562" s="14" t="s">
        <v>94</v>
      </c>
      <c r="D562" s="52" t="s">
        <v>628</v>
      </c>
      <c r="E562" s="14" t="s">
        <v>80</v>
      </c>
      <c r="F562" s="48">
        <v>69.08</v>
      </c>
      <c r="G562" s="142">
        <f>I562</f>
        <v>8.6300000000000008</v>
      </c>
      <c r="H562" s="240">
        <v>0</v>
      </c>
      <c r="I562" s="144">
        <f t="shared" si="113"/>
        <v>8.6300000000000008</v>
      </c>
      <c r="J562" s="143">
        <v>11.02</v>
      </c>
      <c r="K562" s="144">
        <f t="shared" si="115"/>
        <v>761.26</v>
      </c>
      <c r="L562" s="139"/>
    </row>
    <row r="563" spans="1:12" ht="20.100000000000001" customHeight="1" outlineLevel="1">
      <c r="A563" s="58"/>
      <c r="B563" s="59"/>
      <c r="C563" s="59"/>
      <c r="D563" s="59"/>
      <c r="E563" s="59"/>
      <c r="F563" s="69"/>
      <c r="G563" s="69"/>
      <c r="H563" s="69"/>
      <c r="I563" s="261" t="s">
        <v>182</v>
      </c>
      <c r="J563" s="251"/>
      <c r="K563" s="68">
        <f>SUM(K543:K562)</f>
        <v>75809.649999999994</v>
      </c>
      <c r="L563" s="139"/>
    </row>
    <row r="564" spans="1:12" ht="20.100000000000001" customHeight="1">
      <c r="A564" s="54"/>
      <c r="B564" s="54"/>
      <c r="C564" s="54"/>
      <c r="D564" s="23"/>
      <c r="E564" s="54"/>
      <c r="F564" s="40"/>
      <c r="G564" s="40"/>
      <c r="H564" s="40"/>
      <c r="I564" s="267"/>
      <c r="J564" s="7"/>
      <c r="K564" s="138"/>
      <c r="L564" s="139"/>
    </row>
    <row r="565" spans="1:12" ht="20.100000000000001" customHeight="1">
      <c r="A565" s="36">
        <v>24</v>
      </c>
      <c r="B565" s="36"/>
      <c r="C565" s="36"/>
      <c r="D565" s="20" t="s">
        <v>26</v>
      </c>
      <c r="E565" s="20"/>
      <c r="F565" s="63"/>
      <c r="G565" s="63"/>
      <c r="H565" s="241"/>
      <c r="I565" s="63"/>
      <c r="J565" s="250"/>
      <c r="K565" s="67"/>
      <c r="L565" s="139"/>
    </row>
    <row r="566" spans="1:12" ht="20.100000000000001" customHeight="1" outlineLevel="1">
      <c r="A566" s="14" t="s">
        <v>158</v>
      </c>
      <c r="B566" s="14" t="s">
        <v>1101</v>
      </c>
      <c r="C566" s="14" t="s">
        <v>79</v>
      </c>
      <c r="D566" s="189" t="s">
        <v>27</v>
      </c>
      <c r="E566" s="14" t="s">
        <v>80</v>
      </c>
      <c r="F566" s="48">
        <v>1510.23</v>
      </c>
      <c r="G566" s="142">
        <f t="shared" ref="G566" si="118">(I566*65%)</f>
        <v>1.35</v>
      </c>
      <c r="H566" s="240">
        <f t="shared" ref="H566" si="119">(I566*35%)</f>
        <v>0.72</v>
      </c>
      <c r="I566" s="144">
        <f t="shared" ref="I566" si="120">J566/1.277</f>
        <v>2.0699999999999998</v>
      </c>
      <c r="J566" s="143">
        <v>2.64</v>
      </c>
      <c r="K566" s="144">
        <f>J566*F566</f>
        <v>3987.01</v>
      </c>
      <c r="L566" s="139"/>
    </row>
    <row r="567" spans="1:12" ht="20.100000000000001" customHeight="1" outlineLevel="1">
      <c r="A567" s="58"/>
      <c r="B567" s="59"/>
      <c r="C567" s="59"/>
      <c r="D567" s="59"/>
      <c r="E567" s="59"/>
      <c r="F567" s="69"/>
      <c r="G567" s="69"/>
      <c r="H567" s="69"/>
      <c r="I567" s="261" t="s">
        <v>182</v>
      </c>
      <c r="J567" s="251"/>
      <c r="K567" s="68">
        <f>SUM(K566)</f>
        <v>3987.01</v>
      </c>
      <c r="L567" s="139"/>
    </row>
    <row r="568" spans="1:12" ht="20.100000000000001" customHeight="1">
      <c r="A568" s="54"/>
      <c r="B568" s="54"/>
      <c r="C568" s="54"/>
      <c r="D568" s="23"/>
      <c r="E568" s="54"/>
      <c r="F568" s="40"/>
      <c r="G568" s="40"/>
      <c r="H568" s="40"/>
      <c r="I568" s="262"/>
      <c r="J568" s="7"/>
      <c r="K568" s="7"/>
    </row>
    <row r="569" spans="1:12" ht="20.100000000000001" customHeight="1">
      <c r="A569" s="60" t="s">
        <v>67</v>
      </c>
      <c r="B569" s="61"/>
      <c r="C569" s="61"/>
      <c r="D569" s="61"/>
      <c r="E569" s="61"/>
      <c r="F569" s="61"/>
      <c r="G569" s="61"/>
      <c r="H569" s="61"/>
      <c r="I569" s="263" t="s">
        <v>67</v>
      </c>
      <c r="J569" s="257"/>
      <c r="K569" s="63">
        <f>K567+K539+K523+K516+K482+K475+K385+K353+K329+K295+K265+K251+K167+K158+K134+K116+K107+K56+K47+K21+K563</f>
        <v>1889911.6</v>
      </c>
      <c r="L569" s="139"/>
    </row>
    <row r="570" spans="1:12" ht="20.100000000000001" customHeight="1" collapsed="1">
      <c r="A570" s="190" t="s">
        <v>1124</v>
      </c>
      <c r="C570" s="22"/>
      <c r="D570" s="23"/>
      <c r="E570" s="54"/>
      <c r="F570" s="40"/>
      <c r="G570" s="40"/>
      <c r="H570" s="40"/>
      <c r="I570" s="39"/>
    </row>
    <row r="571" spans="1:12">
      <c r="I571" s="39"/>
    </row>
    <row r="572" spans="1:12" ht="15.75">
      <c r="D572" s="215" t="s">
        <v>1113</v>
      </c>
      <c r="I572" s="219" t="s">
        <v>1117</v>
      </c>
    </row>
    <row r="573" spans="1:12" ht="15.75">
      <c r="D573" s="215"/>
      <c r="I573" s="219"/>
    </row>
    <row r="574" spans="1:12" ht="15.75">
      <c r="D574" s="216"/>
      <c r="I574" s="219"/>
    </row>
    <row r="575" spans="1:12" ht="15.75">
      <c r="D575" s="217" t="s">
        <v>1114</v>
      </c>
      <c r="I575" s="264" t="s">
        <v>1118</v>
      </c>
    </row>
    <row r="576" spans="1:12" ht="15.75">
      <c r="D576" s="218" t="s">
        <v>1115</v>
      </c>
      <c r="I576" s="219" t="s">
        <v>1119</v>
      </c>
    </row>
    <row r="577" spans="4:9" ht="15.75">
      <c r="D577" s="218" t="s">
        <v>1116</v>
      </c>
      <c r="I577" s="219" t="s">
        <v>1120</v>
      </c>
    </row>
  </sheetData>
  <autoFilter ref="A12:K569"/>
  <mergeCells count="3">
    <mergeCell ref="A1:K3"/>
    <mergeCell ref="E7:K7"/>
    <mergeCell ref="E8:K8"/>
  </mergeCells>
  <conditionalFormatting sqref="J21 I59:J59 F12:J12 F565:J565 F541:J541">
    <cfRule type="cellIs" dxfId="30" priority="249" stopIfTrue="1" operator="equal">
      <formula>0</formula>
    </cfRule>
  </conditionalFormatting>
  <conditionalFormatting sqref="J24">
    <cfRule type="cellIs" dxfId="29" priority="248" stopIfTrue="1" operator="equal">
      <formula>0</formula>
    </cfRule>
  </conditionalFormatting>
  <conditionalFormatting sqref="J27">
    <cfRule type="cellIs" dxfId="28" priority="247" stopIfTrue="1" operator="equal">
      <formula>0</formula>
    </cfRule>
  </conditionalFormatting>
  <conditionalFormatting sqref="J47">
    <cfRule type="cellIs" dxfId="27" priority="246" stopIfTrue="1" operator="equal">
      <formula>0</formula>
    </cfRule>
  </conditionalFormatting>
  <conditionalFormatting sqref="J56">
    <cfRule type="cellIs" dxfId="26" priority="245" stopIfTrue="1" operator="equal">
      <formula>0</formula>
    </cfRule>
  </conditionalFormatting>
  <conditionalFormatting sqref="J107">
    <cfRule type="cellIs" dxfId="25" priority="244" stopIfTrue="1" operator="equal">
      <formula>0</formula>
    </cfRule>
  </conditionalFormatting>
  <conditionalFormatting sqref="J116">
    <cfRule type="cellIs" dxfId="24" priority="243" stopIfTrue="1" operator="equal">
      <formula>0</formula>
    </cfRule>
  </conditionalFormatting>
  <conditionalFormatting sqref="J119">
    <cfRule type="cellIs" dxfId="23" priority="242" stopIfTrue="1" operator="equal">
      <formula>0</formula>
    </cfRule>
  </conditionalFormatting>
  <conditionalFormatting sqref="J134">
    <cfRule type="cellIs" dxfId="22" priority="241" stopIfTrue="1" operator="equal">
      <formula>0</formula>
    </cfRule>
  </conditionalFormatting>
  <conditionalFormatting sqref="J167">
    <cfRule type="cellIs" dxfId="21" priority="239" stopIfTrue="1" operator="equal">
      <formula>0</formula>
    </cfRule>
  </conditionalFormatting>
  <conditionalFormatting sqref="J251">
    <cfRule type="cellIs" dxfId="20" priority="238" stopIfTrue="1" operator="equal">
      <formula>0</formula>
    </cfRule>
  </conditionalFormatting>
  <conditionalFormatting sqref="J265">
    <cfRule type="cellIs" dxfId="19" priority="237" stopIfTrue="1" operator="equal">
      <formula>0</formula>
    </cfRule>
  </conditionalFormatting>
  <conditionalFormatting sqref="J295">
    <cfRule type="cellIs" dxfId="18" priority="236" stopIfTrue="1" operator="equal">
      <formula>0</formula>
    </cfRule>
  </conditionalFormatting>
  <conditionalFormatting sqref="J329">
    <cfRule type="cellIs" dxfId="17" priority="235" stopIfTrue="1" operator="equal">
      <formula>0</formula>
    </cfRule>
  </conditionalFormatting>
  <conditionalFormatting sqref="J385">
    <cfRule type="cellIs" dxfId="16" priority="234" stopIfTrue="1" operator="equal">
      <formula>0</formula>
    </cfRule>
  </conditionalFormatting>
  <conditionalFormatting sqref="J475">
    <cfRule type="cellIs" dxfId="15" priority="232" stopIfTrue="1" operator="equal">
      <formula>0</formula>
    </cfRule>
  </conditionalFormatting>
  <conditionalFormatting sqref="J516">
    <cfRule type="cellIs" dxfId="14" priority="231" stopIfTrue="1" operator="equal">
      <formula>0</formula>
    </cfRule>
  </conditionalFormatting>
  <conditionalFormatting sqref="J523">
    <cfRule type="cellIs" dxfId="13" priority="230" stopIfTrue="1" operator="equal">
      <formula>0</formula>
    </cfRule>
  </conditionalFormatting>
  <conditionalFormatting sqref="J539">
    <cfRule type="cellIs" dxfId="12" priority="229" stopIfTrue="1" operator="equal">
      <formula>0</formula>
    </cfRule>
  </conditionalFormatting>
  <conditionalFormatting sqref="J563">
    <cfRule type="cellIs" dxfId="11" priority="228" stopIfTrue="1" operator="equal">
      <formula>0</formula>
    </cfRule>
  </conditionalFormatting>
  <conditionalFormatting sqref="J567">
    <cfRule type="cellIs" dxfId="10" priority="227" stopIfTrue="1" operator="equal">
      <formula>0</formula>
    </cfRule>
  </conditionalFormatting>
  <conditionalFormatting sqref="J353">
    <cfRule type="cellIs" dxfId="9" priority="226" stopIfTrue="1" operator="equal">
      <formula>0</formula>
    </cfRule>
  </conditionalFormatting>
  <conditionalFormatting sqref="F261">
    <cfRule type="cellIs" dxfId="8" priority="21" stopIfTrue="1" operator="equal">
      <formula>0</formula>
    </cfRule>
  </conditionalFormatting>
  <conditionalFormatting sqref="J158">
    <cfRule type="cellIs" dxfId="7" priority="3" stopIfTrue="1" operator="equal">
      <formula>0</formula>
    </cfRule>
  </conditionalFormatting>
  <conditionalFormatting sqref="F444:F450">
    <cfRule type="cellIs" dxfId="6" priority="2" stopIfTrue="1" operator="equal">
      <formula>0</formula>
    </cfRule>
  </conditionalFormatting>
  <conditionalFormatting sqref="J482">
    <cfRule type="cellIs" dxfId="5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48" fitToHeight="0" orientation="portrait" r:id="rId1"/>
  <headerFooter alignWithMargins="0">
    <oddHeader>&amp;CMinistério da EducaçãoFundo Nacional de Desenvolvimento da EducaçãoCoordenação Geral de Infra-Estrutura - CGEST&amp;"Arial,Negrito"Planilha Orçamentária - Projeto Padrão Tipo 1&amp;"Arial,Normal"</oddHeader>
    <oddFooter>Página &amp;P de &amp;N</oddFooter>
  </headerFooter>
  <rowBreaks count="9" manualBreakCount="9">
    <brk id="66" max="10" man="1"/>
    <brk id="120" max="10" man="1"/>
    <brk id="178" max="10" man="1"/>
    <brk id="237" max="10" man="1"/>
    <brk id="300" max="10" man="1"/>
    <brk id="354" max="10" man="1"/>
    <brk id="412" max="10" man="1"/>
    <brk id="459" max="10" man="1"/>
    <brk id="52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view="pageBreakPreview" topLeftCell="A34" zoomScale="73" zoomScaleNormal="69" zoomScaleSheetLayoutView="73" workbookViewId="0">
      <selection activeCell="E62" sqref="E62"/>
    </sheetView>
  </sheetViews>
  <sheetFormatPr defaultRowHeight="12.75"/>
  <cols>
    <col min="1" max="1" width="9" style="97"/>
    <col min="2" max="2" width="64.125" style="97" customWidth="1"/>
    <col min="3" max="3" width="14.875" style="97" bestFit="1" customWidth="1"/>
    <col min="4" max="4" width="9.25" style="97" bestFit="1" customWidth="1"/>
    <col min="5" max="5" width="12.125" style="203" bestFit="1" customWidth="1"/>
    <col min="6" max="6" width="13.125" style="97" bestFit="1" customWidth="1"/>
    <col min="7" max="11" width="12.625" style="97" customWidth="1"/>
    <col min="12" max="12" width="12.375" style="97" customWidth="1"/>
    <col min="13" max="13" width="16.375" style="97" customWidth="1"/>
    <col min="14" max="255" width="9" style="97"/>
    <col min="256" max="256" width="42.625" style="97" customWidth="1"/>
    <col min="257" max="257" width="14" style="97" customWidth="1"/>
    <col min="258" max="258" width="9.25" style="97" bestFit="1" customWidth="1"/>
    <col min="259" max="259" width="11.25" style="97" customWidth="1"/>
    <col min="260" max="266" width="12.625" style="97" customWidth="1"/>
    <col min="267" max="267" width="10.5" style="97" customWidth="1"/>
    <col min="268" max="511" width="9" style="97"/>
    <col min="512" max="512" width="42.625" style="97" customWidth="1"/>
    <col min="513" max="513" width="14" style="97" customWidth="1"/>
    <col min="514" max="514" width="9.25" style="97" bestFit="1" customWidth="1"/>
    <col min="515" max="515" width="11.25" style="97" customWidth="1"/>
    <col min="516" max="522" width="12.625" style="97" customWidth="1"/>
    <col min="523" max="523" width="10.5" style="97" customWidth="1"/>
    <col min="524" max="767" width="9" style="97"/>
    <col min="768" max="768" width="42.625" style="97" customWidth="1"/>
    <col min="769" max="769" width="14" style="97" customWidth="1"/>
    <col min="770" max="770" width="9.25" style="97" bestFit="1" customWidth="1"/>
    <col min="771" max="771" width="11.25" style="97" customWidth="1"/>
    <col min="772" max="778" width="12.625" style="97" customWidth="1"/>
    <col min="779" max="779" width="10.5" style="97" customWidth="1"/>
    <col min="780" max="1023" width="9" style="97"/>
    <col min="1024" max="1024" width="42.625" style="97" customWidth="1"/>
    <col min="1025" max="1025" width="14" style="97" customWidth="1"/>
    <col min="1026" max="1026" width="9.25" style="97" bestFit="1" customWidth="1"/>
    <col min="1027" max="1027" width="11.25" style="97" customWidth="1"/>
    <col min="1028" max="1034" width="12.625" style="97" customWidth="1"/>
    <col min="1035" max="1035" width="10.5" style="97" customWidth="1"/>
    <col min="1036" max="1279" width="9" style="97"/>
    <col min="1280" max="1280" width="42.625" style="97" customWidth="1"/>
    <col min="1281" max="1281" width="14" style="97" customWidth="1"/>
    <col min="1282" max="1282" width="9.25" style="97" bestFit="1" customWidth="1"/>
    <col min="1283" max="1283" width="11.25" style="97" customWidth="1"/>
    <col min="1284" max="1290" width="12.625" style="97" customWidth="1"/>
    <col min="1291" max="1291" width="10.5" style="97" customWidth="1"/>
    <col min="1292" max="1535" width="9" style="97"/>
    <col min="1536" max="1536" width="42.625" style="97" customWidth="1"/>
    <col min="1537" max="1537" width="14" style="97" customWidth="1"/>
    <col min="1538" max="1538" width="9.25" style="97" bestFit="1" customWidth="1"/>
    <col min="1539" max="1539" width="11.25" style="97" customWidth="1"/>
    <col min="1540" max="1546" width="12.625" style="97" customWidth="1"/>
    <col min="1547" max="1547" width="10.5" style="97" customWidth="1"/>
    <col min="1548" max="1791" width="9" style="97"/>
    <col min="1792" max="1792" width="42.625" style="97" customWidth="1"/>
    <col min="1793" max="1793" width="14" style="97" customWidth="1"/>
    <col min="1794" max="1794" width="9.25" style="97" bestFit="1" customWidth="1"/>
    <col min="1795" max="1795" width="11.25" style="97" customWidth="1"/>
    <col min="1796" max="1802" width="12.625" style="97" customWidth="1"/>
    <col min="1803" max="1803" width="10.5" style="97" customWidth="1"/>
    <col min="1804" max="2047" width="9" style="97"/>
    <col min="2048" max="2048" width="42.625" style="97" customWidth="1"/>
    <col min="2049" max="2049" width="14" style="97" customWidth="1"/>
    <col min="2050" max="2050" width="9.25" style="97" bestFit="1" customWidth="1"/>
    <col min="2051" max="2051" width="11.25" style="97" customWidth="1"/>
    <col min="2052" max="2058" width="12.625" style="97" customWidth="1"/>
    <col min="2059" max="2059" width="10.5" style="97" customWidth="1"/>
    <col min="2060" max="2303" width="9" style="97"/>
    <col min="2304" max="2304" width="42.625" style="97" customWidth="1"/>
    <col min="2305" max="2305" width="14" style="97" customWidth="1"/>
    <col min="2306" max="2306" width="9.25" style="97" bestFit="1" customWidth="1"/>
    <col min="2307" max="2307" width="11.25" style="97" customWidth="1"/>
    <col min="2308" max="2314" width="12.625" style="97" customWidth="1"/>
    <col min="2315" max="2315" width="10.5" style="97" customWidth="1"/>
    <col min="2316" max="2559" width="9" style="97"/>
    <col min="2560" max="2560" width="42.625" style="97" customWidth="1"/>
    <col min="2561" max="2561" width="14" style="97" customWidth="1"/>
    <col min="2562" max="2562" width="9.25" style="97" bestFit="1" customWidth="1"/>
    <col min="2563" max="2563" width="11.25" style="97" customWidth="1"/>
    <col min="2564" max="2570" width="12.625" style="97" customWidth="1"/>
    <col min="2571" max="2571" width="10.5" style="97" customWidth="1"/>
    <col min="2572" max="2815" width="9" style="97"/>
    <col min="2816" max="2816" width="42.625" style="97" customWidth="1"/>
    <col min="2817" max="2817" width="14" style="97" customWidth="1"/>
    <col min="2818" max="2818" width="9.25" style="97" bestFit="1" customWidth="1"/>
    <col min="2819" max="2819" width="11.25" style="97" customWidth="1"/>
    <col min="2820" max="2826" width="12.625" style="97" customWidth="1"/>
    <col min="2827" max="2827" width="10.5" style="97" customWidth="1"/>
    <col min="2828" max="3071" width="9" style="97"/>
    <col min="3072" max="3072" width="42.625" style="97" customWidth="1"/>
    <col min="3073" max="3073" width="14" style="97" customWidth="1"/>
    <col min="3074" max="3074" width="9.25" style="97" bestFit="1" customWidth="1"/>
    <col min="3075" max="3075" width="11.25" style="97" customWidth="1"/>
    <col min="3076" max="3082" width="12.625" style="97" customWidth="1"/>
    <col min="3083" max="3083" width="10.5" style="97" customWidth="1"/>
    <col min="3084" max="3327" width="9" style="97"/>
    <col min="3328" max="3328" width="42.625" style="97" customWidth="1"/>
    <col min="3329" max="3329" width="14" style="97" customWidth="1"/>
    <col min="3330" max="3330" width="9.25" style="97" bestFit="1" customWidth="1"/>
    <col min="3331" max="3331" width="11.25" style="97" customWidth="1"/>
    <col min="3332" max="3338" width="12.625" style="97" customWidth="1"/>
    <col min="3339" max="3339" width="10.5" style="97" customWidth="1"/>
    <col min="3340" max="3583" width="9" style="97"/>
    <col min="3584" max="3584" width="42.625" style="97" customWidth="1"/>
    <col min="3585" max="3585" width="14" style="97" customWidth="1"/>
    <col min="3586" max="3586" width="9.25" style="97" bestFit="1" customWidth="1"/>
    <col min="3587" max="3587" width="11.25" style="97" customWidth="1"/>
    <col min="3588" max="3594" width="12.625" style="97" customWidth="1"/>
    <col min="3595" max="3595" width="10.5" style="97" customWidth="1"/>
    <col min="3596" max="3839" width="9" style="97"/>
    <col min="3840" max="3840" width="42.625" style="97" customWidth="1"/>
    <col min="3841" max="3841" width="14" style="97" customWidth="1"/>
    <col min="3842" max="3842" width="9.25" style="97" bestFit="1" customWidth="1"/>
    <col min="3843" max="3843" width="11.25" style="97" customWidth="1"/>
    <col min="3844" max="3850" width="12.625" style="97" customWidth="1"/>
    <col min="3851" max="3851" width="10.5" style="97" customWidth="1"/>
    <col min="3852" max="4095" width="9" style="97"/>
    <col min="4096" max="4096" width="42.625" style="97" customWidth="1"/>
    <col min="4097" max="4097" width="14" style="97" customWidth="1"/>
    <col min="4098" max="4098" width="9.25" style="97" bestFit="1" customWidth="1"/>
    <col min="4099" max="4099" width="11.25" style="97" customWidth="1"/>
    <col min="4100" max="4106" width="12.625" style="97" customWidth="1"/>
    <col min="4107" max="4107" width="10.5" style="97" customWidth="1"/>
    <col min="4108" max="4351" width="9" style="97"/>
    <col min="4352" max="4352" width="42.625" style="97" customWidth="1"/>
    <col min="4353" max="4353" width="14" style="97" customWidth="1"/>
    <col min="4354" max="4354" width="9.25" style="97" bestFit="1" customWidth="1"/>
    <col min="4355" max="4355" width="11.25" style="97" customWidth="1"/>
    <col min="4356" max="4362" width="12.625" style="97" customWidth="1"/>
    <col min="4363" max="4363" width="10.5" style="97" customWidth="1"/>
    <col min="4364" max="4607" width="9" style="97"/>
    <col min="4608" max="4608" width="42.625" style="97" customWidth="1"/>
    <col min="4609" max="4609" width="14" style="97" customWidth="1"/>
    <col min="4610" max="4610" width="9.25" style="97" bestFit="1" customWidth="1"/>
    <col min="4611" max="4611" width="11.25" style="97" customWidth="1"/>
    <col min="4612" max="4618" width="12.625" style="97" customWidth="1"/>
    <col min="4619" max="4619" width="10.5" style="97" customWidth="1"/>
    <col min="4620" max="4863" width="9" style="97"/>
    <col min="4864" max="4864" width="42.625" style="97" customWidth="1"/>
    <col min="4865" max="4865" width="14" style="97" customWidth="1"/>
    <col min="4866" max="4866" width="9.25" style="97" bestFit="1" customWidth="1"/>
    <col min="4867" max="4867" width="11.25" style="97" customWidth="1"/>
    <col min="4868" max="4874" width="12.625" style="97" customWidth="1"/>
    <col min="4875" max="4875" width="10.5" style="97" customWidth="1"/>
    <col min="4876" max="5119" width="9" style="97"/>
    <col min="5120" max="5120" width="42.625" style="97" customWidth="1"/>
    <col min="5121" max="5121" width="14" style="97" customWidth="1"/>
    <col min="5122" max="5122" width="9.25" style="97" bestFit="1" customWidth="1"/>
    <col min="5123" max="5123" width="11.25" style="97" customWidth="1"/>
    <col min="5124" max="5130" width="12.625" style="97" customWidth="1"/>
    <col min="5131" max="5131" width="10.5" style="97" customWidth="1"/>
    <col min="5132" max="5375" width="9" style="97"/>
    <col min="5376" max="5376" width="42.625" style="97" customWidth="1"/>
    <col min="5377" max="5377" width="14" style="97" customWidth="1"/>
    <col min="5378" max="5378" width="9.25" style="97" bestFit="1" customWidth="1"/>
    <col min="5379" max="5379" width="11.25" style="97" customWidth="1"/>
    <col min="5380" max="5386" width="12.625" style="97" customWidth="1"/>
    <col min="5387" max="5387" width="10.5" style="97" customWidth="1"/>
    <col min="5388" max="5631" width="9" style="97"/>
    <col min="5632" max="5632" width="42.625" style="97" customWidth="1"/>
    <col min="5633" max="5633" width="14" style="97" customWidth="1"/>
    <col min="5634" max="5634" width="9.25" style="97" bestFit="1" customWidth="1"/>
    <col min="5635" max="5635" width="11.25" style="97" customWidth="1"/>
    <col min="5636" max="5642" width="12.625" style="97" customWidth="1"/>
    <col min="5643" max="5643" width="10.5" style="97" customWidth="1"/>
    <col min="5644" max="5887" width="9" style="97"/>
    <col min="5888" max="5888" width="42.625" style="97" customWidth="1"/>
    <col min="5889" max="5889" width="14" style="97" customWidth="1"/>
    <col min="5890" max="5890" width="9.25" style="97" bestFit="1" customWidth="1"/>
    <col min="5891" max="5891" width="11.25" style="97" customWidth="1"/>
    <col min="5892" max="5898" width="12.625" style="97" customWidth="1"/>
    <col min="5899" max="5899" width="10.5" style="97" customWidth="1"/>
    <col min="5900" max="6143" width="9" style="97"/>
    <col min="6144" max="6144" width="42.625" style="97" customWidth="1"/>
    <col min="6145" max="6145" width="14" style="97" customWidth="1"/>
    <col min="6146" max="6146" width="9.25" style="97" bestFit="1" customWidth="1"/>
    <col min="6147" max="6147" width="11.25" style="97" customWidth="1"/>
    <col min="6148" max="6154" width="12.625" style="97" customWidth="1"/>
    <col min="6155" max="6155" width="10.5" style="97" customWidth="1"/>
    <col min="6156" max="6399" width="9" style="97"/>
    <col min="6400" max="6400" width="42.625" style="97" customWidth="1"/>
    <col min="6401" max="6401" width="14" style="97" customWidth="1"/>
    <col min="6402" max="6402" width="9.25" style="97" bestFit="1" customWidth="1"/>
    <col min="6403" max="6403" width="11.25" style="97" customWidth="1"/>
    <col min="6404" max="6410" width="12.625" style="97" customWidth="1"/>
    <col min="6411" max="6411" width="10.5" style="97" customWidth="1"/>
    <col min="6412" max="6655" width="9" style="97"/>
    <col min="6656" max="6656" width="42.625" style="97" customWidth="1"/>
    <col min="6657" max="6657" width="14" style="97" customWidth="1"/>
    <col min="6658" max="6658" width="9.25" style="97" bestFit="1" customWidth="1"/>
    <col min="6659" max="6659" width="11.25" style="97" customWidth="1"/>
    <col min="6660" max="6666" width="12.625" style="97" customWidth="1"/>
    <col min="6667" max="6667" width="10.5" style="97" customWidth="1"/>
    <col min="6668" max="6911" width="9" style="97"/>
    <col min="6912" max="6912" width="42.625" style="97" customWidth="1"/>
    <col min="6913" max="6913" width="14" style="97" customWidth="1"/>
    <col min="6914" max="6914" width="9.25" style="97" bestFit="1" customWidth="1"/>
    <col min="6915" max="6915" width="11.25" style="97" customWidth="1"/>
    <col min="6916" max="6922" width="12.625" style="97" customWidth="1"/>
    <col min="6923" max="6923" width="10.5" style="97" customWidth="1"/>
    <col min="6924" max="7167" width="9" style="97"/>
    <col min="7168" max="7168" width="42.625" style="97" customWidth="1"/>
    <col min="7169" max="7169" width="14" style="97" customWidth="1"/>
    <col min="7170" max="7170" width="9.25" style="97" bestFit="1" customWidth="1"/>
    <col min="7171" max="7171" width="11.25" style="97" customWidth="1"/>
    <col min="7172" max="7178" width="12.625" style="97" customWidth="1"/>
    <col min="7179" max="7179" width="10.5" style="97" customWidth="1"/>
    <col min="7180" max="7423" width="9" style="97"/>
    <col min="7424" max="7424" width="42.625" style="97" customWidth="1"/>
    <col min="7425" max="7425" width="14" style="97" customWidth="1"/>
    <col min="7426" max="7426" width="9.25" style="97" bestFit="1" customWidth="1"/>
    <col min="7427" max="7427" width="11.25" style="97" customWidth="1"/>
    <col min="7428" max="7434" width="12.625" style="97" customWidth="1"/>
    <col min="7435" max="7435" width="10.5" style="97" customWidth="1"/>
    <col min="7436" max="7679" width="9" style="97"/>
    <col min="7680" max="7680" width="42.625" style="97" customWidth="1"/>
    <col min="7681" max="7681" width="14" style="97" customWidth="1"/>
    <col min="7682" max="7682" width="9.25" style="97" bestFit="1" customWidth="1"/>
    <col min="7683" max="7683" width="11.25" style="97" customWidth="1"/>
    <col min="7684" max="7690" width="12.625" style="97" customWidth="1"/>
    <col min="7691" max="7691" width="10.5" style="97" customWidth="1"/>
    <col min="7692" max="7935" width="9" style="97"/>
    <col min="7936" max="7936" width="42.625" style="97" customWidth="1"/>
    <col min="7937" max="7937" width="14" style="97" customWidth="1"/>
    <col min="7938" max="7938" width="9.25" style="97" bestFit="1" customWidth="1"/>
    <col min="7939" max="7939" width="11.25" style="97" customWidth="1"/>
    <col min="7940" max="7946" width="12.625" style="97" customWidth="1"/>
    <col min="7947" max="7947" width="10.5" style="97" customWidth="1"/>
    <col min="7948" max="8191" width="9" style="97"/>
    <col min="8192" max="8192" width="42.625" style="97" customWidth="1"/>
    <col min="8193" max="8193" width="14" style="97" customWidth="1"/>
    <col min="8194" max="8194" width="9.25" style="97" bestFit="1" customWidth="1"/>
    <col min="8195" max="8195" width="11.25" style="97" customWidth="1"/>
    <col min="8196" max="8202" width="12.625" style="97" customWidth="1"/>
    <col min="8203" max="8203" width="10.5" style="97" customWidth="1"/>
    <col min="8204" max="8447" width="9" style="97"/>
    <col min="8448" max="8448" width="42.625" style="97" customWidth="1"/>
    <col min="8449" max="8449" width="14" style="97" customWidth="1"/>
    <col min="8450" max="8450" width="9.25" style="97" bestFit="1" customWidth="1"/>
    <col min="8451" max="8451" width="11.25" style="97" customWidth="1"/>
    <col min="8452" max="8458" width="12.625" style="97" customWidth="1"/>
    <col min="8459" max="8459" width="10.5" style="97" customWidth="1"/>
    <col min="8460" max="8703" width="9" style="97"/>
    <col min="8704" max="8704" width="42.625" style="97" customWidth="1"/>
    <col min="8705" max="8705" width="14" style="97" customWidth="1"/>
    <col min="8706" max="8706" width="9.25" style="97" bestFit="1" customWidth="1"/>
    <col min="8707" max="8707" width="11.25" style="97" customWidth="1"/>
    <col min="8708" max="8714" width="12.625" style="97" customWidth="1"/>
    <col min="8715" max="8715" width="10.5" style="97" customWidth="1"/>
    <col min="8716" max="8959" width="9" style="97"/>
    <col min="8960" max="8960" width="42.625" style="97" customWidth="1"/>
    <col min="8961" max="8961" width="14" style="97" customWidth="1"/>
    <col min="8962" max="8962" width="9.25" style="97" bestFit="1" customWidth="1"/>
    <col min="8963" max="8963" width="11.25" style="97" customWidth="1"/>
    <col min="8964" max="8970" width="12.625" style="97" customWidth="1"/>
    <col min="8971" max="8971" width="10.5" style="97" customWidth="1"/>
    <col min="8972" max="9215" width="9" style="97"/>
    <col min="9216" max="9216" width="42.625" style="97" customWidth="1"/>
    <col min="9217" max="9217" width="14" style="97" customWidth="1"/>
    <col min="9218" max="9218" width="9.25" style="97" bestFit="1" customWidth="1"/>
    <col min="9219" max="9219" width="11.25" style="97" customWidth="1"/>
    <col min="9220" max="9226" width="12.625" style="97" customWidth="1"/>
    <col min="9227" max="9227" width="10.5" style="97" customWidth="1"/>
    <col min="9228" max="9471" width="9" style="97"/>
    <col min="9472" max="9472" width="42.625" style="97" customWidth="1"/>
    <col min="9473" max="9473" width="14" style="97" customWidth="1"/>
    <col min="9474" max="9474" width="9.25" style="97" bestFit="1" customWidth="1"/>
    <col min="9475" max="9475" width="11.25" style="97" customWidth="1"/>
    <col min="9476" max="9482" width="12.625" style="97" customWidth="1"/>
    <col min="9483" max="9483" width="10.5" style="97" customWidth="1"/>
    <col min="9484" max="9727" width="9" style="97"/>
    <col min="9728" max="9728" width="42.625" style="97" customWidth="1"/>
    <col min="9729" max="9729" width="14" style="97" customWidth="1"/>
    <col min="9730" max="9730" width="9.25" style="97" bestFit="1" customWidth="1"/>
    <col min="9731" max="9731" width="11.25" style="97" customWidth="1"/>
    <col min="9732" max="9738" width="12.625" style="97" customWidth="1"/>
    <col min="9739" max="9739" width="10.5" style="97" customWidth="1"/>
    <col min="9740" max="9983" width="9" style="97"/>
    <col min="9984" max="9984" width="42.625" style="97" customWidth="1"/>
    <col min="9985" max="9985" width="14" style="97" customWidth="1"/>
    <col min="9986" max="9986" width="9.25" style="97" bestFit="1" customWidth="1"/>
    <col min="9987" max="9987" width="11.25" style="97" customWidth="1"/>
    <col min="9988" max="9994" width="12.625" style="97" customWidth="1"/>
    <col min="9995" max="9995" width="10.5" style="97" customWidth="1"/>
    <col min="9996" max="10239" width="9" style="97"/>
    <col min="10240" max="10240" width="42.625" style="97" customWidth="1"/>
    <col min="10241" max="10241" width="14" style="97" customWidth="1"/>
    <col min="10242" max="10242" width="9.25" style="97" bestFit="1" customWidth="1"/>
    <col min="10243" max="10243" width="11.25" style="97" customWidth="1"/>
    <col min="10244" max="10250" width="12.625" style="97" customWidth="1"/>
    <col min="10251" max="10251" width="10.5" style="97" customWidth="1"/>
    <col min="10252" max="10495" width="9" style="97"/>
    <col min="10496" max="10496" width="42.625" style="97" customWidth="1"/>
    <col min="10497" max="10497" width="14" style="97" customWidth="1"/>
    <col min="10498" max="10498" width="9.25" style="97" bestFit="1" customWidth="1"/>
    <col min="10499" max="10499" width="11.25" style="97" customWidth="1"/>
    <col min="10500" max="10506" width="12.625" style="97" customWidth="1"/>
    <col min="10507" max="10507" width="10.5" style="97" customWidth="1"/>
    <col min="10508" max="10751" width="9" style="97"/>
    <col min="10752" max="10752" width="42.625" style="97" customWidth="1"/>
    <col min="10753" max="10753" width="14" style="97" customWidth="1"/>
    <col min="10754" max="10754" width="9.25" style="97" bestFit="1" customWidth="1"/>
    <col min="10755" max="10755" width="11.25" style="97" customWidth="1"/>
    <col min="10756" max="10762" width="12.625" style="97" customWidth="1"/>
    <col min="10763" max="10763" width="10.5" style="97" customWidth="1"/>
    <col min="10764" max="11007" width="9" style="97"/>
    <col min="11008" max="11008" width="42.625" style="97" customWidth="1"/>
    <col min="11009" max="11009" width="14" style="97" customWidth="1"/>
    <col min="11010" max="11010" width="9.25" style="97" bestFit="1" customWidth="1"/>
    <col min="11011" max="11011" width="11.25" style="97" customWidth="1"/>
    <col min="11012" max="11018" width="12.625" style="97" customWidth="1"/>
    <col min="11019" max="11019" width="10.5" style="97" customWidth="1"/>
    <col min="11020" max="11263" width="9" style="97"/>
    <col min="11264" max="11264" width="42.625" style="97" customWidth="1"/>
    <col min="11265" max="11265" width="14" style="97" customWidth="1"/>
    <col min="11266" max="11266" width="9.25" style="97" bestFit="1" customWidth="1"/>
    <col min="11267" max="11267" width="11.25" style="97" customWidth="1"/>
    <col min="11268" max="11274" width="12.625" style="97" customWidth="1"/>
    <col min="11275" max="11275" width="10.5" style="97" customWidth="1"/>
    <col min="11276" max="11519" width="9" style="97"/>
    <col min="11520" max="11520" width="42.625" style="97" customWidth="1"/>
    <col min="11521" max="11521" width="14" style="97" customWidth="1"/>
    <col min="11522" max="11522" width="9.25" style="97" bestFit="1" customWidth="1"/>
    <col min="11523" max="11523" width="11.25" style="97" customWidth="1"/>
    <col min="11524" max="11530" width="12.625" style="97" customWidth="1"/>
    <col min="11531" max="11531" width="10.5" style="97" customWidth="1"/>
    <col min="11532" max="11775" width="9" style="97"/>
    <col min="11776" max="11776" width="42.625" style="97" customWidth="1"/>
    <col min="11777" max="11777" width="14" style="97" customWidth="1"/>
    <col min="11778" max="11778" width="9.25" style="97" bestFit="1" customWidth="1"/>
    <col min="11779" max="11779" width="11.25" style="97" customWidth="1"/>
    <col min="11780" max="11786" width="12.625" style="97" customWidth="1"/>
    <col min="11787" max="11787" width="10.5" style="97" customWidth="1"/>
    <col min="11788" max="12031" width="9" style="97"/>
    <col min="12032" max="12032" width="42.625" style="97" customWidth="1"/>
    <col min="12033" max="12033" width="14" style="97" customWidth="1"/>
    <col min="12034" max="12034" width="9.25" style="97" bestFit="1" customWidth="1"/>
    <col min="12035" max="12035" width="11.25" style="97" customWidth="1"/>
    <col min="12036" max="12042" width="12.625" style="97" customWidth="1"/>
    <col min="12043" max="12043" width="10.5" style="97" customWidth="1"/>
    <col min="12044" max="12287" width="9" style="97"/>
    <col min="12288" max="12288" width="42.625" style="97" customWidth="1"/>
    <col min="12289" max="12289" width="14" style="97" customWidth="1"/>
    <col min="12290" max="12290" width="9.25" style="97" bestFit="1" customWidth="1"/>
    <col min="12291" max="12291" width="11.25" style="97" customWidth="1"/>
    <col min="12292" max="12298" width="12.625" style="97" customWidth="1"/>
    <col min="12299" max="12299" width="10.5" style="97" customWidth="1"/>
    <col min="12300" max="12543" width="9" style="97"/>
    <col min="12544" max="12544" width="42.625" style="97" customWidth="1"/>
    <col min="12545" max="12545" width="14" style="97" customWidth="1"/>
    <col min="12546" max="12546" width="9.25" style="97" bestFit="1" customWidth="1"/>
    <col min="12547" max="12547" width="11.25" style="97" customWidth="1"/>
    <col min="12548" max="12554" width="12.625" style="97" customWidth="1"/>
    <col min="12555" max="12555" width="10.5" style="97" customWidth="1"/>
    <col min="12556" max="12799" width="9" style="97"/>
    <col min="12800" max="12800" width="42.625" style="97" customWidth="1"/>
    <col min="12801" max="12801" width="14" style="97" customWidth="1"/>
    <col min="12802" max="12802" width="9.25" style="97" bestFit="1" customWidth="1"/>
    <col min="12803" max="12803" width="11.25" style="97" customWidth="1"/>
    <col min="12804" max="12810" width="12.625" style="97" customWidth="1"/>
    <col min="12811" max="12811" width="10.5" style="97" customWidth="1"/>
    <col min="12812" max="13055" width="9" style="97"/>
    <col min="13056" max="13056" width="42.625" style="97" customWidth="1"/>
    <col min="13057" max="13057" width="14" style="97" customWidth="1"/>
    <col min="13058" max="13058" width="9.25" style="97" bestFit="1" customWidth="1"/>
    <col min="13059" max="13059" width="11.25" style="97" customWidth="1"/>
    <col min="13060" max="13066" width="12.625" style="97" customWidth="1"/>
    <col min="13067" max="13067" width="10.5" style="97" customWidth="1"/>
    <col min="13068" max="13311" width="9" style="97"/>
    <col min="13312" max="13312" width="42.625" style="97" customWidth="1"/>
    <col min="13313" max="13313" width="14" style="97" customWidth="1"/>
    <col min="13314" max="13314" width="9.25" style="97" bestFit="1" customWidth="1"/>
    <col min="13315" max="13315" width="11.25" style="97" customWidth="1"/>
    <col min="13316" max="13322" width="12.625" style="97" customWidth="1"/>
    <col min="13323" max="13323" width="10.5" style="97" customWidth="1"/>
    <col min="13324" max="13567" width="9" style="97"/>
    <col min="13568" max="13568" width="42.625" style="97" customWidth="1"/>
    <col min="13569" max="13569" width="14" style="97" customWidth="1"/>
    <col min="13570" max="13570" width="9.25" style="97" bestFit="1" customWidth="1"/>
    <col min="13571" max="13571" width="11.25" style="97" customWidth="1"/>
    <col min="13572" max="13578" width="12.625" style="97" customWidth="1"/>
    <col min="13579" max="13579" width="10.5" style="97" customWidth="1"/>
    <col min="13580" max="13823" width="9" style="97"/>
    <col min="13824" max="13824" width="42.625" style="97" customWidth="1"/>
    <col min="13825" max="13825" width="14" style="97" customWidth="1"/>
    <col min="13826" max="13826" width="9.25" style="97" bestFit="1" customWidth="1"/>
    <col min="13827" max="13827" width="11.25" style="97" customWidth="1"/>
    <col min="13828" max="13834" width="12.625" style="97" customWidth="1"/>
    <col min="13835" max="13835" width="10.5" style="97" customWidth="1"/>
    <col min="13836" max="14079" width="9" style="97"/>
    <col min="14080" max="14080" width="42.625" style="97" customWidth="1"/>
    <col min="14081" max="14081" width="14" style="97" customWidth="1"/>
    <col min="14082" max="14082" width="9.25" style="97" bestFit="1" customWidth="1"/>
    <col min="14083" max="14083" width="11.25" style="97" customWidth="1"/>
    <col min="14084" max="14090" width="12.625" style="97" customWidth="1"/>
    <col min="14091" max="14091" width="10.5" style="97" customWidth="1"/>
    <col min="14092" max="14335" width="9" style="97"/>
    <col min="14336" max="14336" width="42.625" style="97" customWidth="1"/>
    <col min="14337" max="14337" width="14" style="97" customWidth="1"/>
    <col min="14338" max="14338" width="9.25" style="97" bestFit="1" customWidth="1"/>
    <col min="14339" max="14339" width="11.25" style="97" customWidth="1"/>
    <col min="14340" max="14346" width="12.625" style="97" customWidth="1"/>
    <col min="14347" max="14347" width="10.5" style="97" customWidth="1"/>
    <col min="14348" max="14591" width="9" style="97"/>
    <col min="14592" max="14592" width="42.625" style="97" customWidth="1"/>
    <col min="14593" max="14593" width="14" style="97" customWidth="1"/>
    <col min="14594" max="14594" width="9.25" style="97" bestFit="1" customWidth="1"/>
    <col min="14595" max="14595" width="11.25" style="97" customWidth="1"/>
    <col min="14596" max="14602" width="12.625" style="97" customWidth="1"/>
    <col min="14603" max="14603" width="10.5" style="97" customWidth="1"/>
    <col min="14604" max="14847" width="9" style="97"/>
    <col min="14848" max="14848" width="42.625" style="97" customWidth="1"/>
    <col min="14849" max="14849" width="14" style="97" customWidth="1"/>
    <col min="14850" max="14850" width="9.25" style="97" bestFit="1" customWidth="1"/>
    <col min="14851" max="14851" width="11.25" style="97" customWidth="1"/>
    <col min="14852" max="14858" width="12.625" style="97" customWidth="1"/>
    <col min="14859" max="14859" width="10.5" style="97" customWidth="1"/>
    <col min="14860" max="15103" width="9" style="97"/>
    <col min="15104" max="15104" width="42.625" style="97" customWidth="1"/>
    <col min="15105" max="15105" width="14" style="97" customWidth="1"/>
    <col min="15106" max="15106" width="9.25" style="97" bestFit="1" customWidth="1"/>
    <col min="15107" max="15107" width="11.25" style="97" customWidth="1"/>
    <col min="15108" max="15114" width="12.625" style="97" customWidth="1"/>
    <col min="15115" max="15115" width="10.5" style="97" customWidth="1"/>
    <col min="15116" max="15359" width="9" style="97"/>
    <col min="15360" max="15360" width="42.625" style="97" customWidth="1"/>
    <col min="15361" max="15361" width="14" style="97" customWidth="1"/>
    <col min="15362" max="15362" width="9.25" style="97" bestFit="1" customWidth="1"/>
    <col min="15363" max="15363" width="11.25" style="97" customWidth="1"/>
    <col min="15364" max="15370" width="12.625" style="97" customWidth="1"/>
    <col min="15371" max="15371" width="10.5" style="97" customWidth="1"/>
    <col min="15372" max="15615" width="9" style="97"/>
    <col min="15616" max="15616" width="42.625" style="97" customWidth="1"/>
    <col min="15617" max="15617" width="14" style="97" customWidth="1"/>
    <col min="15618" max="15618" width="9.25" style="97" bestFit="1" customWidth="1"/>
    <col min="15619" max="15619" width="11.25" style="97" customWidth="1"/>
    <col min="15620" max="15626" width="12.625" style="97" customWidth="1"/>
    <col min="15627" max="15627" width="10.5" style="97" customWidth="1"/>
    <col min="15628" max="15871" width="9" style="97"/>
    <col min="15872" max="15872" width="42.625" style="97" customWidth="1"/>
    <col min="15873" max="15873" width="14" style="97" customWidth="1"/>
    <col min="15874" max="15874" width="9.25" style="97" bestFit="1" customWidth="1"/>
    <col min="15875" max="15875" width="11.25" style="97" customWidth="1"/>
    <col min="15876" max="15882" width="12.625" style="97" customWidth="1"/>
    <col min="15883" max="15883" width="10.5" style="97" customWidth="1"/>
    <col min="15884" max="16127" width="9" style="97"/>
    <col min="16128" max="16128" width="42.625" style="97" customWidth="1"/>
    <col min="16129" max="16129" width="14" style="97" customWidth="1"/>
    <col min="16130" max="16130" width="9.25" style="97" bestFit="1" customWidth="1"/>
    <col min="16131" max="16131" width="11.25" style="97" customWidth="1"/>
    <col min="16132" max="16138" width="12.625" style="97" customWidth="1"/>
    <col min="16139" max="16139" width="10.5" style="97" customWidth="1"/>
    <col min="16140" max="16384" width="9" style="97"/>
  </cols>
  <sheetData>
    <row r="1" spans="1:13" s="77" customFormat="1" ht="18" customHeight="1">
      <c r="A1" s="285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3" s="77" customFormat="1" ht="18" customHeight="1" thickBot="1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3" s="77" customFormat="1" ht="18.75">
      <c r="A3" s="82" t="s">
        <v>1059</v>
      </c>
      <c r="B3" s="83"/>
      <c r="C3" s="84"/>
      <c r="D3" s="85"/>
      <c r="E3" s="274" t="s">
        <v>1122</v>
      </c>
      <c r="F3" s="86"/>
      <c r="G3" s="86"/>
      <c r="H3" s="85"/>
      <c r="I3" s="87"/>
      <c r="J3" s="87"/>
      <c r="K3" s="87"/>
      <c r="L3" s="87"/>
      <c r="M3" s="87"/>
    </row>
    <row r="4" spans="1:13" s="77" customFormat="1" ht="20.25">
      <c r="A4" s="88" t="s">
        <v>1104</v>
      </c>
      <c r="B4" s="89"/>
      <c r="C4" s="79"/>
      <c r="D4" s="80"/>
      <c r="E4" s="275" t="s">
        <v>1123</v>
      </c>
      <c r="F4" s="90"/>
      <c r="G4" s="78"/>
      <c r="H4" s="80"/>
      <c r="I4" s="81"/>
      <c r="J4" s="81"/>
      <c r="K4" s="81"/>
      <c r="L4" s="81"/>
      <c r="M4" s="81"/>
    </row>
    <row r="5" spans="1:13" s="77" customFormat="1" ht="15.75" thickBot="1">
      <c r="A5" s="91" t="s">
        <v>1106</v>
      </c>
      <c r="B5" s="92"/>
      <c r="C5" s="93"/>
      <c r="D5" s="94"/>
      <c r="E5" s="271" t="s">
        <v>1126</v>
      </c>
      <c r="F5" s="95"/>
      <c r="G5" s="95"/>
      <c r="H5" s="94"/>
      <c r="I5" s="96"/>
      <c r="J5" s="96"/>
      <c r="K5" s="96"/>
      <c r="L5" s="96"/>
      <c r="M5" s="96"/>
    </row>
    <row r="6" spans="1:13" s="77" customFormat="1" ht="15" customHeight="1" thickBot="1">
      <c r="A6" s="291" t="s">
        <v>1060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3"/>
    </row>
    <row r="7" spans="1:13" ht="13.5" thickBot="1">
      <c r="A7" s="197" t="s">
        <v>69</v>
      </c>
      <c r="B7" s="195" t="s">
        <v>72</v>
      </c>
      <c r="C7" s="195" t="s">
        <v>74</v>
      </c>
      <c r="D7" s="195" t="s">
        <v>1061</v>
      </c>
      <c r="E7" s="195" t="s">
        <v>1071</v>
      </c>
      <c r="F7" s="195" t="s">
        <v>1072</v>
      </c>
      <c r="G7" s="195" t="s">
        <v>1073</v>
      </c>
      <c r="H7" s="195" t="s">
        <v>1074</v>
      </c>
      <c r="I7" s="195" t="s">
        <v>1075</v>
      </c>
      <c r="J7" s="195" t="s">
        <v>1076</v>
      </c>
      <c r="K7" s="195" t="s">
        <v>1077</v>
      </c>
      <c r="L7" s="195" t="s">
        <v>1078</v>
      </c>
      <c r="M7" s="230" t="s">
        <v>1069</v>
      </c>
    </row>
    <row r="8" spans="1:13">
      <c r="A8" s="98"/>
      <c r="B8" s="99"/>
      <c r="C8" s="99"/>
      <c r="D8" s="99"/>
      <c r="E8" s="204"/>
      <c r="F8" s="100"/>
      <c r="G8" s="100"/>
      <c r="H8" s="100"/>
      <c r="I8" s="100"/>
      <c r="J8" s="100"/>
      <c r="K8" s="101"/>
      <c r="L8" s="100"/>
      <c r="M8" s="231"/>
    </row>
    <row r="9" spans="1:13" ht="14.25">
      <c r="A9" s="102">
        <v>1</v>
      </c>
      <c r="B9" s="198" t="s">
        <v>90</v>
      </c>
      <c r="C9" s="103">
        <f>'TIPO 1 bloco-220 v'!$K$21</f>
        <v>22059.24</v>
      </c>
      <c r="D9" s="140">
        <f t="shared" ref="D9:D53" si="0">C9/C$58</f>
        <v>1.17E-2</v>
      </c>
      <c r="E9" s="104">
        <v>1</v>
      </c>
      <c r="F9" s="105"/>
      <c r="G9" s="106"/>
      <c r="H9" s="106"/>
      <c r="I9" s="106"/>
      <c r="J9" s="106"/>
      <c r="K9" s="106"/>
      <c r="L9" s="106"/>
      <c r="M9" s="232">
        <f>SUM(E9:L9)</f>
        <v>1</v>
      </c>
    </row>
    <row r="10" spans="1:13" ht="14.25">
      <c r="A10" s="102"/>
      <c r="B10" s="108"/>
      <c r="C10" s="103"/>
      <c r="D10" s="140"/>
      <c r="E10" s="114">
        <f>C9</f>
        <v>22059.24</v>
      </c>
      <c r="F10" s="109"/>
      <c r="G10" s="106"/>
      <c r="H10" s="106"/>
      <c r="I10" s="106"/>
      <c r="J10" s="106"/>
      <c r="K10" s="106"/>
      <c r="L10" s="106"/>
      <c r="M10" s="233">
        <f>SUM(E10:L10)</f>
        <v>22059.24</v>
      </c>
    </row>
    <row r="11" spans="1:13" ht="14.25">
      <c r="A11" s="207">
        <v>2</v>
      </c>
      <c r="B11" s="199" t="s">
        <v>173</v>
      </c>
      <c r="C11" s="208">
        <v>0</v>
      </c>
      <c r="D11" s="209">
        <f t="shared" si="0"/>
        <v>0</v>
      </c>
      <c r="E11" s="115"/>
      <c r="F11" s="115"/>
      <c r="G11" s="211"/>
      <c r="H11" s="205"/>
      <c r="I11" s="205"/>
      <c r="J11" s="205"/>
      <c r="K11" s="205"/>
      <c r="L11" s="205"/>
      <c r="M11" s="234">
        <v>1</v>
      </c>
    </row>
    <row r="12" spans="1:13" ht="14.25">
      <c r="A12" s="207"/>
      <c r="B12" s="210"/>
      <c r="C12" s="208"/>
      <c r="D12" s="209"/>
      <c r="E12" s="114">
        <f>$C11*E11</f>
        <v>0</v>
      </c>
      <c r="F12" s="114">
        <f>$C11*F11</f>
        <v>0</v>
      </c>
      <c r="G12" s="114"/>
      <c r="H12" s="205"/>
      <c r="I12" s="205"/>
      <c r="J12" s="205"/>
      <c r="K12" s="205"/>
      <c r="L12" s="205"/>
      <c r="M12" s="235">
        <f>SUM(E12:L12)</f>
        <v>0</v>
      </c>
    </row>
    <row r="13" spans="1:13" s="169" customFormat="1" ht="14.25">
      <c r="A13" s="207">
        <v>3</v>
      </c>
      <c r="B13" s="199" t="s">
        <v>1062</v>
      </c>
      <c r="C13" s="208">
        <v>0</v>
      </c>
      <c r="D13" s="209">
        <f t="shared" si="0"/>
        <v>0</v>
      </c>
      <c r="E13" s="115"/>
      <c r="F13" s="115"/>
      <c r="G13" s="115"/>
      <c r="H13" s="205"/>
      <c r="I13" s="205"/>
      <c r="J13" s="205"/>
      <c r="K13" s="205"/>
      <c r="L13" s="205"/>
      <c r="M13" s="234">
        <v>1</v>
      </c>
    </row>
    <row r="14" spans="1:13" s="169" customFormat="1" ht="14.25">
      <c r="A14" s="207"/>
      <c r="B14" s="210"/>
      <c r="C14" s="208"/>
      <c r="D14" s="209"/>
      <c r="E14" s="114"/>
      <c r="F14" s="114"/>
      <c r="G14" s="114"/>
      <c r="H14" s="205"/>
      <c r="I14" s="205"/>
      <c r="J14" s="205"/>
      <c r="K14" s="205"/>
      <c r="L14" s="205"/>
      <c r="M14" s="235">
        <f>C13</f>
        <v>0</v>
      </c>
    </row>
    <row r="15" spans="1:13" ht="14.25">
      <c r="A15" s="102">
        <v>4</v>
      </c>
      <c r="B15" s="199" t="s">
        <v>103</v>
      </c>
      <c r="C15" s="103">
        <f>'TIPO 1 bloco-220 v'!$K$47</f>
        <v>102217.15</v>
      </c>
      <c r="D15" s="140">
        <f t="shared" si="0"/>
        <v>5.4100000000000002E-2</v>
      </c>
      <c r="E15" s="123">
        <v>1</v>
      </c>
      <c r="F15" s="115"/>
      <c r="G15" s="115"/>
      <c r="H15" s="115"/>
      <c r="I15" s="112"/>
      <c r="J15" s="112"/>
      <c r="K15" s="113"/>
      <c r="L15" s="113"/>
      <c r="M15" s="232">
        <f>SUM(E15:L15)</f>
        <v>1</v>
      </c>
    </row>
    <row r="16" spans="1:13" ht="14.25">
      <c r="A16" s="102"/>
      <c r="B16" s="108"/>
      <c r="C16" s="103"/>
      <c r="D16" s="140"/>
      <c r="E16" s="114">
        <f>C15</f>
        <v>102217.15</v>
      </c>
      <c r="F16" s="109"/>
      <c r="G16" s="109"/>
      <c r="H16" s="109"/>
      <c r="I16" s="114"/>
      <c r="J16" s="114"/>
      <c r="K16" s="106"/>
      <c r="L16" s="106"/>
      <c r="M16" s="233">
        <f>SUM(E16:L16)</f>
        <v>102217.15</v>
      </c>
    </row>
    <row r="17" spans="1:13" ht="14.25">
      <c r="A17" s="102">
        <v>5</v>
      </c>
      <c r="B17" s="199" t="s">
        <v>175</v>
      </c>
      <c r="C17" s="103">
        <f>'TIPO 1 bloco-220 v'!$K$56</f>
        <v>19810.25</v>
      </c>
      <c r="D17" s="140">
        <f t="shared" si="0"/>
        <v>1.0500000000000001E-2</v>
      </c>
      <c r="E17" s="205"/>
      <c r="F17" s="111"/>
      <c r="G17" s="110">
        <v>0.15</v>
      </c>
      <c r="H17" s="110">
        <v>0.4</v>
      </c>
      <c r="I17" s="110">
        <v>0.45</v>
      </c>
      <c r="J17" s="115"/>
      <c r="K17" s="115"/>
      <c r="L17" s="106"/>
      <c r="M17" s="232">
        <f>SUM(E17:L17)</f>
        <v>1</v>
      </c>
    </row>
    <row r="18" spans="1:13" ht="14.25">
      <c r="A18" s="102"/>
      <c r="B18" s="106"/>
      <c r="C18" s="103"/>
      <c r="D18" s="140"/>
      <c r="E18" s="205"/>
      <c r="F18" s="109"/>
      <c r="G18" s="109">
        <f>$C17*G17</f>
        <v>2971.54</v>
      </c>
      <c r="H18" s="109">
        <f>$C17*H17</f>
        <v>7924.1</v>
      </c>
      <c r="I18" s="109">
        <f>$C17*I17</f>
        <v>8914.61</v>
      </c>
      <c r="J18" s="109"/>
      <c r="K18" s="109"/>
      <c r="L18" s="106"/>
      <c r="M18" s="233">
        <f>SUM(E18:L18)</f>
        <v>19810.25</v>
      </c>
    </row>
    <row r="19" spans="1:13" ht="14.25">
      <c r="A19" s="102">
        <v>6</v>
      </c>
      <c r="B19" s="200" t="s">
        <v>108</v>
      </c>
      <c r="C19" s="103">
        <f>'TIPO 1 bloco-220 v'!$K$107</f>
        <v>330935.82</v>
      </c>
      <c r="D19" s="140">
        <f t="shared" si="0"/>
        <v>0.17510000000000001</v>
      </c>
      <c r="E19" s="205"/>
      <c r="F19" s="106"/>
      <c r="G19" s="110">
        <v>0.1</v>
      </c>
      <c r="H19" s="110">
        <v>0.4</v>
      </c>
      <c r="I19" s="110">
        <v>0.3</v>
      </c>
      <c r="J19" s="110">
        <v>0.2</v>
      </c>
      <c r="K19" s="106"/>
      <c r="L19" s="106"/>
      <c r="M19" s="232">
        <f>SUM(E19:J19)</f>
        <v>1</v>
      </c>
    </row>
    <row r="20" spans="1:13" ht="14.25">
      <c r="A20" s="102"/>
      <c r="B20" s="106"/>
      <c r="C20" s="103"/>
      <c r="D20" s="140"/>
      <c r="E20" s="205"/>
      <c r="F20" s="106"/>
      <c r="G20" s="109">
        <f>$C19*G19</f>
        <v>33093.58</v>
      </c>
      <c r="H20" s="109">
        <f>$C19*H19</f>
        <v>132374.32999999999</v>
      </c>
      <c r="I20" s="109">
        <f>$C19*I19</f>
        <v>99280.75</v>
      </c>
      <c r="J20" s="109">
        <f>$C19*J19</f>
        <v>66187.16</v>
      </c>
      <c r="K20" s="106"/>
      <c r="L20" s="106"/>
      <c r="M20" s="233">
        <f>SUM(E20:J20)</f>
        <v>330935.82</v>
      </c>
    </row>
    <row r="21" spans="1:13" ht="14.25">
      <c r="A21" s="102">
        <v>7</v>
      </c>
      <c r="B21" s="200" t="s">
        <v>176</v>
      </c>
      <c r="C21" s="103">
        <f>'TIPO 1 bloco-220 v'!$K$116</f>
        <v>330769.26</v>
      </c>
      <c r="D21" s="140">
        <f t="shared" si="0"/>
        <v>0.17499999999999999</v>
      </c>
      <c r="E21" s="205"/>
      <c r="F21" s="110">
        <v>0.35</v>
      </c>
      <c r="G21" s="110">
        <v>0.25</v>
      </c>
      <c r="H21" s="110">
        <v>0.25</v>
      </c>
      <c r="I21" s="110">
        <v>0.15</v>
      </c>
      <c r="J21" s="106"/>
      <c r="K21" s="112"/>
      <c r="L21" s="112"/>
      <c r="M21" s="232">
        <f>SUM(E21:L21)</f>
        <v>1</v>
      </c>
    </row>
    <row r="22" spans="1:13" ht="14.25">
      <c r="A22" s="102"/>
      <c r="B22" s="106"/>
      <c r="C22" s="103"/>
      <c r="D22" s="140"/>
      <c r="E22" s="205"/>
      <c r="F22" s="109">
        <f>$C21*F21</f>
        <v>115769.24</v>
      </c>
      <c r="G22" s="109">
        <f>$C21*G21</f>
        <v>82692.320000000007</v>
      </c>
      <c r="H22" s="109">
        <f>$C21*H21</f>
        <v>82692.320000000007</v>
      </c>
      <c r="I22" s="114">
        <f>I21*C21</f>
        <v>49615.39</v>
      </c>
      <c r="J22" s="106"/>
      <c r="K22" s="109"/>
      <c r="L22" s="109"/>
      <c r="M22" s="233">
        <f>C21</f>
        <v>330769.26</v>
      </c>
    </row>
    <row r="23" spans="1:13" s="169" customFormat="1" ht="14.25">
      <c r="A23" s="207">
        <v>8</v>
      </c>
      <c r="B23" s="200" t="s">
        <v>338</v>
      </c>
      <c r="C23" s="208">
        <v>0</v>
      </c>
      <c r="D23" s="209">
        <f t="shared" si="0"/>
        <v>0</v>
      </c>
      <c r="E23" s="205"/>
      <c r="F23" s="112"/>
      <c r="G23" s="115"/>
      <c r="H23" s="115"/>
      <c r="I23" s="115"/>
      <c r="J23" s="115"/>
      <c r="K23" s="115"/>
      <c r="L23" s="112"/>
      <c r="M23" s="234">
        <v>1</v>
      </c>
    </row>
    <row r="24" spans="1:13" s="169" customFormat="1" ht="14.25">
      <c r="A24" s="207"/>
      <c r="B24" s="205"/>
      <c r="C24" s="208"/>
      <c r="D24" s="209"/>
      <c r="E24" s="205"/>
      <c r="F24" s="114"/>
      <c r="G24" s="114"/>
      <c r="H24" s="114"/>
      <c r="I24" s="114"/>
      <c r="J24" s="114"/>
      <c r="K24" s="114"/>
      <c r="L24" s="114"/>
      <c r="M24" s="235">
        <f>C23</f>
        <v>0</v>
      </c>
    </row>
    <row r="25" spans="1:13" ht="14.25">
      <c r="A25" s="102">
        <v>9</v>
      </c>
      <c r="B25" s="200" t="s">
        <v>177</v>
      </c>
      <c r="C25" s="103">
        <f>'TIPO 1 bloco-220 v'!$K$134</f>
        <v>332547.37</v>
      </c>
      <c r="D25" s="140">
        <f t="shared" si="0"/>
        <v>0.17599999999999999</v>
      </c>
      <c r="E25" s="205"/>
      <c r="F25" s="106"/>
      <c r="G25" s="110">
        <v>0.15</v>
      </c>
      <c r="H25" s="110">
        <v>0.2</v>
      </c>
      <c r="I25" s="110">
        <v>0.2</v>
      </c>
      <c r="J25" s="117">
        <v>0.2</v>
      </c>
      <c r="K25" s="117">
        <v>0.2</v>
      </c>
      <c r="L25" s="117">
        <v>0.05</v>
      </c>
      <c r="M25" s="232">
        <f t="shared" ref="M25:M42" si="1">SUM(E25:L25)</f>
        <v>1</v>
      </c>
    </row>
    <row r="26" spans="1:13" ht="14.25">
      <c r="A26" s="102"/>
      <c r="B26" s="106"/>
      <c r="C26" s="103"/>
      <c r="D26" s="140"/>
      <c r="E26" s="205"/>
      <c r="F26" s="106"/>
      <c r="G26" s="109">
        <f>$C25*G25</f>
        <v>49882.11</v>
      </c>
      <c r="H26" s="109">
        <f>$C25*H25</f>
        <v>66509.47</v>
      </c>
      <c r="I26" s="109">
        <f>$C25*I25</f>
        <v>66509.47</v>
      </c>
      <c r="J26" s="118">
        <f>J25*C25</f>
        <v>66509.47</v>
      </c>
      <c r="K26" s="118">
        <f>K25*C25</f>
        <v>66509.47</v>
      </c>
      <c r="L26" s="116">
        <f>L25*C25</f>
        <v>16627.37</v>
      </c>
      <c r="M26" s="233">
        <f>C25</f>
        <v>332547.37</v>
      </c>
    </row>
    <row r="27" spans="1:13" ht="14.25">
      <c r="A27" s="102">
        <v>10</v>
      </c>
      <c r="B27" s="200" t="s">
        <v>409</v>
      </c>
      <c r="C27" s="103">
        <f>'TIPO 1 bloco-220 v'!$K$158</f>
        <v>185767.49</v>
      </c>
      <c r="D27" s="140">
        <f t="shared" si="0"/>
        <v>9.8299999999999998E-2</v>
      </c>
      <c r="E27" s="205"/>
      <c r="F27" s="106"/>
      <c r="G27" s="106"/>
      <c r="H27" s="115"/>
      <c r="I27" s="115"/>
      <c r="J27" s="117">
        <v>0.2</v>
      </c>
      <c r="K27" s="117">
        <v>0.3</v>
      </c>
      <c r="L27" s="110">
        <v>0.5</v>
      </c>
      <c r="M27" s="232">
        <f t="shared" si="1"/>
        <v>1</v>
      </c>
    </row>
    <row r="28" spans="1:13" ht="14.25">
      <c r="A28" s="102"/>
      <c r="B28" s="106"/>
      <c r="C28" s="103"/>
      <c r="D28" s="140"/>
      <c r="E28" s="205"/>
      <c r="F28" s="106"/>
      <c r="G28" s="106"/>
      <c r="H28" s="109"/>
      <c r="I28" s="109"/>
      <c r="J28" s="109">
        <f>J27*C27</f>
        <v>37153.5</v>
      </c>
      <c r="K28" s="109">
        <f>K27*C27</f>
        <v>55730.25</v>
      </c>
      <c r="L28" s="109">
        <f>$C27*L27</f>
        <v>92883.75</v>
      </c>
      <c r="M28" s="233">
        <f>C27</f>
        <v>185767.49</v>
      </c>
    </row>
    <row r="29" spans="1:13" ht="14.25">
      <c r="A29" s="102">
        <v>11</v>
      </c>
      <c r="B29" s="200" t="s">
        <v>4</v>
      </c>
      <c r="C29" s="103">
        <f>'TIPO 1 bloco-220 v'!$K$167</f>
        <v>82899.61</v>
      </c>
      <c r="D29" s="140">
        <f t="shared" si="0"/>
        <v>4.3900000000000002E-2</v>
      </c>
      <c r="E29" s="205"/>
      <c r="F29" s="106"/>
      <c r="G29" s="106"/>
      <c r="H29" s="115"/>
      <c r="I29" s="115"/>
      <c r="J29" s="110">
        <v>0.3</v>
      </c>
      <c r="K29" s="110">
        <v>0.3</v>
      </c>
      <c r="L29" s="110">
        <v>0.4</v>
      </c>
      <c r="M29" s="232">
        <f t="shared" si="1"/>
        <v>1</v>
      </c>
    </row>
    <row r="30" spans="1:13" ht="14.25">
      <c r="A30" s="102"/>
      <c r="B30" s="106"/>
      <c r="C30" s="103"/>
      <c r="D30" s="140"/>
      <c r="E30" s="205"/>
      <c r="F30" s="106"/>
      <c r="G30" s="106"/>
      <c r="H30" s="109"/>
      <c r="I30" s="119"/>
      <c r="J30" s="119">
        <f>J29*$C29</f>
        <v>24869.88</v>
      </c>
      <c r="K30" s="119">
        <f>K29*$C29</f>
        <v>24869.88</v>
      </c>
      <c r="L30" s="119">
        <f>L29*$C29</f>
        <v>33159.839999999997</v>
      </c>
      <c r="M30" s="233">
        <f>C29</f>
        <v>82899.61</v>
      </c>
    </row>
    <row r="31" spans="1:13" ht="14.25">
      <c r="A31" s="102">
        <v>12</v>
      </c>
      <c r="B31" s="200" t="s">
        <v>44</v>
      </c>
      <c r="C31" s="103">
        <f>'TIPO 1 bloco-220 v'!$K$251</f>
        <v>39985.839999999997</v>
      </c>
      <c r="D31" s="140">
        <f t="shared" si="0"/>
        <v>2.12E-2</v>
      </c>
      <c r="E31" s="205"/>
      <c r="F31" s="106"/>
      <c r="G31" s="110">
        <v>0.1</v>
      </c>
      <c r="H31" s="110">
        <v>0.2</v>
      </c>
      <c r="I31" s="110">
        <v>0.3</v>
      </c>
      <c r="J31" s="110">
        <v>0.2</v>
      </c>
      <c r="K31" s="117">
        <v>0.1</v>
      </c>
      <c r="L31" s="117">
        <v>0.1</v>
      </c>
      <c r="M31" s="232">
        <f t="shared" si="1"/>
        <v>1</v>
      </c>
    </row>
    <row r="32" spans="1:13" ht="14.25">
      <c r="A32" s="102"/>
      <c r="B32" s="106"/>
      <c r="C32" s="103"/>
      <c r="D32" s="140"/>
      <c r="E32" s="205"/>
      <c r="F32" s="106"/>
      <c r="G32" s="109">
        <f>$C31*G31</f>
        <v>3998.58</v>
      </c>
      <c r="H32" s="109">
        <f>$C31*H31</f>
        <v>7997.17</v>
      </c>
      <c r="I32" s="109">
        <f>$C31*I31</f>
        <v>11995.75</v>
      </c>
      <c r="J32" s="119">
        <f>J31*C31</f>
        <v>7997.17</v>
      </c>
      <c r="K32" s="119">
        <f>K31*C31</f>
        <v>3998.58</v>
      </c>
      <c r="L32" s="119">
        <f>L31*C31</f>
        <v>3998.58</v>
      </c>
      <c r="M32" s="233">
        <f>C31</f>
        <v>39985.839999999997</v>
      </c>
    </row>
    <row r="33" spans="1:13" ht="14.25">
      <c r="A33" s="102">
        <v>13</v>
      </c>
      <c r="B33" s="200" t="s">
        <v>17</v>
      </c>
      <c r="C33" s="103">
        <f>'TIPO 1 bloco-220 v'!$K$265</f>
        <v>17096.47</v>
      </c>
      <c r="D33" s="140">
        <f t="shared" si="0"/>
        <v>8.9999999999999993E-3</v>
      </c>
      <c r="E33" s="205"/>
      <c r="F33" s="112"/>
      <c r="G33" s="112"/>
      <c r="H33" s="110">
        <v>0.2</v>
      </c>
      <c r="I33" s="110">
        <v>0.2</v>
      </c>
      <c r="J33" s="110">
        <v>0.3</v>
      </c>
      <c r="K33" s="110">
        <v>0.25</v>
      </c>
      <c r="L33" s="110">
        <v>0.05</v>
      </c>
      <c r="M33" s="232">
        <f t="shared" si="1"/>
        <v>1</v>
      </c>
    </row>
    <row r="34" spans="1:13" ht="14.25">
      <c r="A34" s="102"/>
      <c r="B34" s="106"/>
      <c r="C34" s="103"/>
      <c r="D34" s="140"/>
      <c r="E34" s="205"/>
      <c r="F34" s="114"/>
      <c r="G34" s="109"/>
      <c r="H34" s="109">
        <f>$C33*H33</f>
        <v>3419.29</v>
      </c>
      <c r="I34" s="109">
        <f>$C33*I33</f>
        <v>3419.29</v>
      </c>
      <c r="J34" s="109">
        <f>$C33*J33</f>
        <v>5128.9399999999996</v>
      </c>
      <c r="K34" s="109">
        <f>$C33*K33</f>
        <v>4274.12</v>
      </c>
      <c r="L34" s="116">
        <f>L33*C33</f>
        <v>854.82</v>
      </c>
      <c r="M34" s="233">
        <f>C33</f>
        <v>17096.47</v>
      </c>
    </row>
    <row r="35" spans="1:13" ht="14.25">
      <c r="A35" s="102">
        <v>14</v>
      </c>
      <c r="B35" s="200" t="s">
        <v>46</v>
      </c>
      <c r="C35" s="103">
        <f>'TIPO 1 bloco-220 v'!$K$295</f>
        <v>13674.14</v>
      </c>
      <c r="D35" s="140">
        <f t="shared" si="0"/>
        <v>7.1999999999999998E-3</v>
      </c>
      <c r="E35" s="205"/>
      <c r="F35" s="112"/>
      <c r="G35" s="110">
        <v>0.2</v>
      </c>
      <c r="H35" s="110">
        <v>0.2</v>
      </c>
      <c r="I35" s="110">
        <v>0.2</v>
      </c>
      <c r="J35" s="110">
        <v>0.2</v>
      </c>
      <c r="K35" s="110">
        <v>0.2</v>
      </c>
      <c r="L35" s="107"/>
      <c r="M35" s="232">
        <f t="shared" si="1"/>
        <v>1</v>
      </c>
    </row>
    <row r="36" spans="1:13" ht="14.25">
      <c r="A36" s="102"/>
      <c r="B36" s="106"/>
      <c r="C36" s="103"/>
      <c r="D36" s="140"/>
      <c r="E36" s="205"/>
      <c r="F36" s="114"/>
      <c r="G36" s="109">
        <f>$C35*G35</f>
        <v>2734.83</v>
      </c>
      <c r="H36" s="109">
        <f>$C35*H35</f>
        <v>2734.83</v>
      </c>
      <c r="I36" s="109">
        <f>$C35*I35</f>
        <v>2734.83</v>
      </c>
      <c r="J36" s="109">
        <f>$C35*J35</f>
        <v>2734.83</v>
      </c>
      <c r="K36" s="109">
        <f>$C35*K35</f>
        <v>2734.83</v>
      </c>
      <c r="L36" s="107"/>
      <c r="M36" s="233">
        <f>C35</f>
        <v>13674.14</v>
      </c>
    </row>
    <row r="37" spans="1:13" ht="14.25">
      <c r="A37" s="102">
        <v>15</v>
      </c>
      <c r="B37" s="200" t="s">
        <v>21</v>
      </c>
      <c r="C37" s="103">
        <f>'TIPO 1 bloco-220 v'!$K$329</f>
        <v>65453.69</v>
      </c>
      <c r="D37" s="140">
        <f t="shared" si="0"/>
        <v>3.4599999999999999E-2</v>
      </c>
      <c r="E37" s="205"/>
      <c r="F37" s="111"/>
      <c r="G37" s="115"/>
      <c r="H37" s="115"/>
      <c r="I37" s="110">
        <v>0.1</v>
      </c>
      <c r="J37" s="110">
        <v>0.2</v>
      </c>
      <c r="K37" s="110">
        <v>0.3</v>
      </c>
      <c r="L37" s="110">
        <v>0.4</v>
      </c>
      <c r="M37" s="232">
        <f t="shared" si="1"/>
        <v>1</v>
      </c>
    </row>
    <row r="38" spans="1:13" ht="14.25">
      <c r="A38" s="102"/>
      <c r="B38" s="106"/>
      <c r="C38" s="103"/>
      <c r="D38" s="140"/>
      <c r="E38" s="205"/>
      <c r="F38" s="120"/>
      <c r="G38" s="109"/>
      <c r="H38" s="109"/>
      <c r="I38" s="109">
        <f>$C37*I37</f>
        <v>6545.37</v>
      </c>
      <c r="J38" s="109">
        <f>$C37*J37</f>
        <v>13090.74</v>
      </c>
      <c r="K38" s="114">
        <f>K37*C37</f>
        <v>19636.11</v>
      </c>
      <c r="L38" s="116">
        <f>L37*C37</f>
        <v>26181.48</v>
      </c>
      <c r="M38" s="233">
        <f>C37</f>
        <v>65453.69</v>
      </c>
    </row>
    <row r="39" spans="1:13" ht="14.25">
      <c r="A39" s="102">
        <v>16</v>
      </c>
      <c r="B39" s="200" t="s">
        <v>179</v>
      </c>
      <c r="C39" s="103">
        <f>'TIPO 1 bloco-220 v'!$K$353</f>
        <v>5382.99</v>
      </c>
      <c r="D39" s="140">
        <f t="shared" si="0"/>
        <v>2.8E-3</v>
      </c>
      <c r="E39" s="205"/>
      <c r="F39" s="111"/>
      <c r="G39" s="110">
        <v>0.3</v>
      </c>
      <c r="H39" s="110">
        <v>0.3</v>
      </c>
      <c r="I39" s="112"/>
      <c r="J39" s="112"/>
      <c r="K39" s="110">
        <v>0.2</v>
      </c>
      <c r="L39" s="110">
        <v>0.2</v>
      </c>
      <c r="M39" s="232">
        <f t="shared" si="1"/>
        <v>1</v>
      </c>
    </row>
    <row r="40" spans="1:13" ht="14.25">
      <c r="A40" s="102"/>
      <c r="B40" s="106"/>
      <c r="C40" s="103"/>
      <c r="D40" s="140"/>
      <c r="E40" s="205"/>
      <c r="F40" s="120"/>
      <c r="G40" s="109">
        <f>$C39*G39</f>
        <v>1614.9</v>
      </c>
      <c r="H40" s="109">
        <f>$C39*H39</f>
        <v>1614.9</v>
      </c>
      <c r="I40" s="114"/>
      <c r="J40" s="114"/>
      <c r="K40" s="114">
        <f>K39*C39</f>
        <v>1076.5999999999999</v>
      </c>
      <c r="L40" s="116">
        <f>L39*C39</f>
        <v>1076.5999999999999</v>
      </c>
      <c r="M40" s="233">
        <f>C39</f>
        <v>5382.99</v>
      </c>
    </row>
    <row r="41" spans="1:13" ht="14.25">
      <c r="A41" s="102">
        <v>17</v>
      </c>
      <c r="B41" s="200" t="s">
        <v>180</v>
      </c>
      <c r="C41" s="103">
        <f>'TIPO 1 bloco-220 v'!$K$385</f>
        <v>24945.71</v>
      </c>
      <c r="D41" s="140">
        <f t="shared" si="0"/>
        <v>1.32E-2</v>
      </c>
      <c r="E41" s="205"/>
      <c r="F41" s="112"/>
      <c r="G41" s="110">
        <v>0.05</v>
      </c>
      <c r="H41" s="110">
        <v>0.1</v>
      </c>
      <c r="I41" s="110">
        <v>0.1</v>
      </c>
      <c r="J41" s="110">
        <v>0.2</v>
      </c>
      <c r="K41" s="110">
        <v>0.3</v>
      </c>
      <c r="L41" s="110">
        <v>0.25</v>
      </c>
      <c r="M41" s="232">
        <f t="shared" si="1"/>
        <v>1</v>
      </c>
    </row>
    <row r="42" spans="1:13" ht="14.25">
      <c r="A42" s="106"/>
      <c r="B42" s="106"/>
      <c r="C42" s="121"/>
      <c r="D42" s="140"/>
      <c r="E42" s="205"/>
      <c r="F42" s="109"/>
      <c r="G42" s="109">
        <f t="shared" ref="G42:L42" si="2">G41*$C41</f>
        <v>1247.29</v>
      </c>
      <c r="H42" s="109">
        <f t="shared" si="2"/>
        <v>2494.5700000000002</v>
      </c>
      <c r="I42" s="109">
        <f t="shared" si="2"/>
        <v>2494.5700000000002</v>
      </c>
      <c r="J42" s="109">
        <f t="shared" si="2"/>
        <v>4989.1400000000003</v>
      </c>
      <c r="K42" s="109">
        <f t="shared" si="2"/>
        <v>7483.71</v>
      </c>
      <c r="L42" s="109">
        <f t="shared" si="2"/>
        <v>6236.43</v>
      </c>
      <c r="M42" s="233">
        <f t="shared" si="1"/>
        <v>24945.71</v>
      </c>
    </row>
    <row r="43" spans="1:13" ht="14.25">
      <c r="A43" s="122">
        <v>18</v>
      </c>
      <c r="B43" s="200" t="s">
        <v>615</v>
      </c>
      <c r="C43" s="121">
        <f>'TIPO 1 bloco-220 v'!$K$475</f>
        <v>175227.92</v>
      </c>
      <c r="D43" s="140">
        <f t="shared" si="0"/>
        <v>9.2700000000000005E-2</v>
      </c>
      <c r="E43" s="205"/>
      <c r="F43" s="123">
        <v>0.05</v>
      </c>
      <c r="G43" s="123">
        <v>0.05</v>
      </c>
      <c r="H43" s="123">
        <v>0.1</v>
      </c>
      <c r="I43" s="123">
        <v>0.2</v>
      </c>
      <c r="J43" s="123">
        <v>0.25</v>
      </c>
      <c r="K43" s="123">
        <v>0.25</v>
      </c>
      <c r="L43" s="123">
        <v>0.1</v>
      </c>
      <c r="M43" s="232">
        <f>SUM(F43:L43)</f>
        <v>1</v>
      </c>
    </row>
    <row r="44" spans="1:13" ht="14.25">
      <c r="A44" s="122"/>
      <c r="B44" s="106"/>
      <c r="C44" s="121"/>
      <c r="D44" s="140"/>
      <c r="E44" s="205"/>
      <c r="F44" s="114">
        <f t="shared" ref="F44:K44" si="3">F43*$C43</f>
        <v>8761.4</v>
      </c>
      <c r="G44" s="109">
        <f t="shared" si="3"/>
        <v>8761.4</v>
      </c>
      <c r="H44" s="109">
        <f t="shared" si="3"/>
        <v>17522.79</v>
      </c>
      <c r="I44" s="109">
        <f t="shared" si="3"/>
        <v>35045.58</v>
      </c>
      <c r="J44" s="109">
        <f t="shared" si="3"/>
        <v>43806.98</v>
      </c>
      <c r="K44" s="109">
        <f t="shared" si="3"/>
        <v>43806.98</v>
      </c>
      <c r="L44" s="119">
        <f>L43*C43</f>
        <v>17522.79</v>
      </c>
      <c r="M44" s="233">
        <f>SUM(F44:L44)</f>
        <v>175227.92</v>
      </c>
    </row>
    <row r="45" spans="1:13" ht="14.25">
      <c r="A45" s="122">
        <v>19</v>
      </c>
      <c r="B45" s="201" t="s">
        <v>216</v>
      </c>
      <c r="C45" s="121">
        <f>'TIPO 1 bloco-220 v'!$K$482</f>
        <v>1442.16</v>
      </c>
      <c r="D45" s="140">
        <f t="shared" si="0"/>
        <v>8.0000000000000004E-4</v>
      </c>
      <c r="E45" s="205"/>
      <c r="F45" s="109"/>
      <c r="G45" s="109"/>
      <c r="H45" s="123">
        <v>0.2</v>
      </c>
      <c r="I45" s="109"/>
      <c r="J45" s="109"/>
      <c r="K45" s="109"/>
      <c r="L45" s="124">
        <v>0.8</v>
      </c>
      <c r="M45" s="232">
        <f t="shared" ref="M45:M56" si="4">SUM(E45:L45)</f>
        <v>1</v>
      </c>
    </row>
    <row r="46" spans="1:13" ht="14.25">
      <c r="A46" s="122"/>
      <c r="B46" s="106"/>
      <c r="C46" s="121"/>
      <c r="D46" s="140"/>
      <c r="E46" s="205"/>
      <c r="F46" s="109"/>
      <c r="G46" s="109"/>
      <c r="H46" s="109">
        <f>H45*C45</f>
        <v>288.43</v>
      </c>
      <c r="I46" s="109"/>
      <c r="J46" s="109"/>
      <c r="K46" s="109"/>
      <c r="L46" s="116">
        <f>L45*C45</f>
        <v>1153.73</v>
      </c>
      <c r="M46" s="233">
        <f t="shared" si="4"/>
        <v>1442.16</v>
      </c>
    </row>
    <row r="47" spans="1:13" ht="14.25">
      <c r="A47" s="122">
        <v>20</v>
      </c>
      <c r="B47" s="201" t="s">
        <v>9</v>
      </c>
      <c r="C47" s="121">
        <f>'TIPO 1 bloco-220 v'!$K$516</f>
        <v>33737.94</v>
      </c>
      <c r="D47" s="140">
        <f t="shared" si="0"/>
        <v>1.7899999999999999E-2</v>
      </c>
      <c r="E47" s="205"/>
      <c r="F47" s="109"/>
      <c r="G47" s="109"/>
      <c r="H47" s="109"/>
      <c r="I47" s="123">
        <v>0.2</v>
      </c>
      <c r="J47" s="123">
        <v>0.3</v>
      </c>
      <c r="K47" s="123">
        <v>0.3</v>
      </c>
      <c r="L47" s="123">
        <v>0.2</v>
      </c>
      <c r="M47" s="232">
        <f t="shared" si="4"/>
        <v>1</v>
      </c>
    </row>
    <row r="48" spans="1:13" ht="14.25">
      <c r="A48" s="122"/>
      <c r="B48" s="106"/>
      <c r="C48" s="121"/>
      <c r="D48" s="140"/>
      <c r="E48" s="205"/>
      <c r="F48" s="109"/>
      <c r="G48" s="109"/>
      <c r="H48" s="109"/>
      <c r="I48" s="109">
        <f>I47*$C47</f>
        <v>6747.59</v>
      </c>
      <c r="J48" s="109">
        <f>J47*$C47</f>
        <v>10121.379999999999</v>
      </c>
      <c r="K48" s="109">
        <f>K47*$C47</f>
        <v>10121.379999999999</v>
      </c>
      <c r="L48" s="109">
        <f>L47*$C47</f>
        <v>6747.59</v>
      </c>
      <c r="M48" s="233">
        <f t="shared" si="4"/>
        <v>33737.94</v>
      </c>
    </row>
    <row r="49" spans="1:13" ht="14.25">
      <c r="A49" s="122">
        <v>21</v>
      </c>
      <c r="B49" s="200" t="s">
        <v>181</v>
      </c>
      <c r="C49" s="121">
        <f>'TIPO 1 bloco-220 v'!$K$523</f>
        <v>4673.3100000000004</v>
      </c>
      <c r="D49" s="140">
        <f t="shared" si="0"/>
        <v>2.5000000000000001E-3</v>
      </c>
      <c r="E49" s="205"/>
      <c r="F49" s="109"/>
      <c r="G49" s="109"/>
      <c r="H49" s="109"/>
      <c r="I49" s="109"/>
      <c r="J49" s="109"/>
      <c r="K49" s="107"/>
      <c r="L49" s="123">
        <v>1</v>
      </c>
      <c r="M49" s="232">
        <f t="shared" si="4"/>
        <v>1</v>
      </c>
    </row>
    <row r="50" spans="1:13" ht="14.25">
      <c r="A50" s="122"/>
      <c r="B50" s="106"/>
      <c r="C50" s="121"/>
      <c r="D50" s="140"/>
      <c r="E50" s="205"/>
      <c r="F50" s="109"/>
      <c r="G50" s="109"/>
      <c r="H50" s="109"/>
      <c r="I50" s="109"/>
      <c r="J50" s="109"/>
      <c r="K50" s="107"/>
      <c r="L50" s="119">
        <f>L49*C49</f>
        <v>4673.3100000000004</v>
      </c>
      <c r="M50" s="233">
        <f t="shared" si="4"/>
        <v>4673.3100000000004</v>
      </c>
    </row>
    <row r="51" spans="1:13" ht="14.25">
      <c r="A51" s="122">
        <v>22</v>
      </c>
      <c r="B51" s="200" t="s">
        <v>1063</v>
      </c>
      <c r="C51" s="121">
        <f>'TIPO 1 bloco-220 v'!$K$539</f>
        <v>21488.58</v>
      </c>
      <c r="D51" s="140">
        <f t="shared" si="0"/>
        <v>1.14E-2</v>
      </c>
      <c r="E51" s="123">
        <v>0.15</v>
      </c>
      <c r="F51" s="123">
        <v>0.1</v>
      </c>
      <c r="G51" s="125"/>
      <c r="H51" s="125"/>
      <c r="I51" s="123">
        <v>0.3</v>
      </c>
      <c r="J51" s="123">
        <v>0.2</v>
      </c>
      <c r="K51" s="123">
        <v>0.15</v>
      </c>
      <c r="L51" s="123">
        <v>0.1</v>
      </c>
      <c r="M51" s="232">
        <f t="shared" si="4"/>
        <v>1</v>
      </c>
    </row>
    <row r="52" spans="1:13" ht="14.25">
      <c r="A52" s="122"/>
      <c r="B52" s="106"/>
      <c r="C52" s="121"/>
      <c r="D52" s="140"/>
      <c r="E52" s="114">
        <f>E51*C51</f>
        <v>3223.29</v>
      </c>
      <c r="F52" s="109">
        <f>F51*C51</f>
        <v>2148.86</v>
      </c>
      <c r="G52" s="109"/>
      <c r="H52" s="109"/>
      <c r="I52" s="109">
        <f>I51*C51</f>
        <v>6446.57</v>
      </c>
      <c r="J52" s="109">
        <f>J51*C51</f>
        <v>4297.72</v>
      </c>
      <c r="K52" s="116">
        <f>K51*C51</f>
        <v>3223.29</v>
      </c>
      <c r="L52" s="119">
        <f>L51*C51</f>
        <v>2148.86</v>
      </c>
      <c r="M52" s="233">
        <f>C51</f>
        <v>21488.58</v>
      </c>
    </row>
    <row r="53" spans="1:13" ht="14.25">
      <c r="A53" s="122">
        <v>23</v>
      </c>
      <c r="B53" s="200" t="s">
        <v>178</v>
      </c>
      <c r="C53" s="121">
        <f>'TIPO 1 bloco-220 v'!$K$563</f>
        <v>75809.649999999994</v>
      </c>
      <c r="D53" s="140">
        <f t="shared" si="0"/>
        <v>4.0099999999999997E-2</v>
      </c>
      <c r="E53" s="123">
        <v>0.15</v>
      </c>
      <c r="F53" s="123">
        <v>0.25</v>
      </c>
      <c r="G53" s="126"/>
      <c r="H53" s="109"/>
      <c r="I53" s="106"/>
      <c r="J53" s="123">
        <v>0.15</v>
      </c>
      <c r="K53" s="123">
        <v>0.3</v>
      </c>
      <c r="L53" s="123">
        <v>0.15</v>
      </c>
      <c r="M53" s="232">
        <f t="shared" si="4"/>
        <v>1</v>
      </c>
    </row>
    <row r="54" spans="1:13" ht="14.25">
      <c r="A54" s="122"/>
      <c r="B54" s="106"/>
      <c r="C54" s="121"/>
      <c r="D54" s="140"/>
      <c r="E54" s="206">
        <f>E53*C53</f>
        <v>11371.45</v>
      </c>
      <c r="F54" s="119">
        <f>F53*C53</f>
        <v>18952.41</v>
      </c>
      <c r="G54" s="119"/>
      <c r="H54" s="109"/>
      <c r="I54" s="106"/>
      <c r="J54" s="109">
        <f>J53*C53</f>
        <v>11371.45</v>
      </c>
      <c r="K54" s="116">
        <f>K53*C53</f>
        <v>22742.9</v>
      </c>
      <c r="L54" s="119">
        <f>L53*C53</f>
        <v>11371.45</v>
      </c>
      <c r="M54" s="233">
        <f>C53</f>
        <v>75809.649999999994</v>
      </c>
    </row>
    <row r="55" spans="1:13" ht="14.25">
      <c r="A55" s="122">
        <v>24</v>
      </c>
      <c r="B55" s="200" t="s">
        <v>26</v>
      </c>
      <c r="C55" s="121">
        <f>'TIPO 1 bloco-220 v'!$K$567</f>
        <v>3987.01</v>
      </c>
      <c r="D55" s="140">
        <f>C55/C$58</f>
        <v>2.0999999999999999E-3</v>
      </c>
      <c r="E55" s="205"/>
      <c r="F55" s="109"/>
      <c r="G55" s="109"/>
      <c r="H55" s="109"/>
      <c r="I55" s="106"/>
      <c r="J55" s="109"/>
      <c r="K55" s="123">
        <v>0.4</v>
      </c>
      <c r="L55" s="123">
        <v>0.6</v>
      </c>
      <c r="M55" s="232">
        <f t="shared" si="4"/>
        <v>1</v>
      </c>
    </row>
    <row r="56" spans="1:13" ht="14.25">
      <c r="A56" s="106"/>
      <c r="B56" s="106"/>
      <c r="C56" s="202"/>
      <c r="D56" s="100"/>
      <c r="E56" s="205"/>
      <c r="F56" s="106"/>
      <c r="G56" s="106"/>
      <c r="H56" s="106"/>
      <c r="I56" s="106"/>
      <c r="J56" s="106"/>
      <c r="K56" s="119">
        <f>K55*C55</f>
        <v>1594.8</v>
      </c>
      <c r="L56" s="119">
        <f>L55*C55</f>
        <v>2392.21</v>
      </c>
      <c r="M56" s="233">
        <f t="shared" si="4"/>
        <v>3987.01</v>
      </c>
    </row>
    <row r="57" spans="1:13" ht="9.75" customHeight="1" thickBot="1">
      <c r="C57" s="127"/>
      <c r="L57" s="128"/>
      <c r="M57" s="141"/>
    </row>
    <row r="58" spans="1:13" ht="13.5" thickBot="1">
      <c r="A58" s="289" t="s">
        <v>1064</v>
      </c>
      <c r="B58" s="290"/>
      <c r="C58" s="212">
        <f>SUM(C9:C55)</f>
        <v>1889911.6</v>
      </c>
      <c r="D58" s="276">
        <f>SUM(D9:D55)</f>
        <v>1</v>
      </c>
      <c r="E58" s="213">
        <f>E10+E16+E52+E54</f>
        <v>138871.13</v>
      </c>
      <c r="F58" s="213">
        <f>F54+F52+F44+F22</f>
        <v>145631.91</v>
      </c>
      <c r="G58" s="213">
        <f>G44+G42+G40+G36++G32+G26+G18+G22+G20</f>
        <v>186996.55</v>
      </c>
      <c r="H58" s="214">
        <f>H46+H44+H42+H40+H36+H34+H32+H26+H18+H22+H20</f>
        <v>325572.2</v>
      </c>
      <c r="I58" s="213">
        <f>I52+I48+I44+I42+I38+I36+I34+I32+I26+I18+I22+I20</f>
        <v>299749.77</v>
      </c>
      <c r="J58" s="213">
        <f>J54+J52+J48+J44+J42+J38+J36+J34+J32+J30+J28+J297+J26+J20</f>
        <v>298258.36</v>
      </c>
      <c r="K58" s="213">
        <f>+K56+K54+K52+K48+K44+K42+K40+K38+K36+K34+K32+K30+K28+K26</f>
        <v>267802.90000000002</v>
      </c>
      <c r="L58" s="213">
        <f>L56+L54+L52+L50+L48+L46+L44+L42+L40+L38+L34+L32+L30+L26+L28</f>
        <v>227028.81</v>
      </c>
      <c r="M58" s="273">
        <f>M10+M12+M14+M16+M18+M20+M22+M24+M26+M28+M30+M32+M34+M36+M38+M40+M42+M44+M46+M48+M50+M52+M54+M56</f>
        <v>1889911.6</v>
      </c>
    </row>
    <row r="59" spans="1:13" ht="14.25">
      <c r="B59" s="97" t="s">
        <v>1124</v>
      </c>
      <c r="C59" s="127"/>
      <c r="E59" s="223"/>
      <c r="F59" s="223"/>
      <c r="G59" s="223"/>
      <c r="H59" s="223"/>
      <c r="I59" s="223"/>
      <c r="J59" s="223"/>
      <c r="K59" s="223"/>
      <c r="L59" s="223"/>
      <c r="M59" s="223"/>
    </row>
    <row r="60" spans="1:13" ht="14.25">
      <c r="C60" s="127"/>
      <c r="E60" s="223"/>
      <c r="F60" s="223"/>
      <c r="G60" s="223"/>
      <c r="H60" s="223"/>
      <c r="I60" s="223"/>
      <c r="J60" s="223"/>
      <c r="K60" s="223"/>
      <c r="L60" s="223"/>
      <c r="M60" s="223"/>
    </row>
    <row r="61" spans="1:13" ht="15.75" customHeight="1">
      <c r="B61" s="224" t="s">
        <v>1113</v>
      </c>
      <c r="C61" s="294" t="s">
        <v>1114</v>
      </c>
      <c r="D61" s="294"/>
      <c r="E61" s="294"/>
      <c r="F61" s="294"/>
      <c r="H61" s="295" t="s">
        <v>1117</v>
      </c>
      <c r="I61" s="295"/>
      <c r="J61" s="223"/>
      <c r="K61" s="221" t="s">
        <v>1118</v>
      </c>
      <c r="L61" s="277"/>
      <c r="M61" s="223"/>
    </row>
    <row r="62" spans="1:13" ht="15.75">
      <c r="B62" s="215"/>
      <c r="C62" s="284" t="s">
        <v>1115</v>
      </c>
      <c r="D62" s="284"/>
      <c r="E62" s="223"/>
      <c r="F62" s="223"/>
      <c r="G62" s="219"/>
      <c r="H62" s="223"/>
      <c r="J62" s="223"/>
      <c r="K62" s="219" t="s">
        <v>1119</v>
      </c>
      <c r="L62" s="223"/>
      <c r="M62" s="223"/>
    </row>
    <row r="63" spans="1:13" ht="15.75">
      <c r="B63" s="216"/>
      <c r="C63" s="284" t="s">
        <v>1116</v>
      </c>
      <c r="D63" s="284"/>
      <c r="E63" s="223"/>
      <c r="F63" s="223"/>
      <c r="G63" s="220"/>
      <c r="H63" s="223"/>
      <c r="J63" s="223"/>
      <c r="K63" s="219" t="s">
        <v>1120</v>
      </c>
      <c r="L63" s="223"/>
      <c r="M63" s="223"/>
    </row>
    <row r="64" spans="1:13" ht="14.25">
      <c r="C64" s="127"/>
      <c r="E64" s="223"/>
      <c r="F64" s="223"/>
      <c r="H64" s="223"/>
      <c r="I64" s="223"/>
      <c r="J64" s="223"/>
      <c r="K64" s="223"/>
      <c r="L64" s="223"/>
      <c r="M64" s="223"/>
    </row>
    <row r="65" spans="3:13" ht="14.25">
      <c r="C65" s="127"/>
      <c r="E65" s="222"/>
      <c r="F65" s="222"/>
      <c r="H65" s="222"/>
      <c r="I65" s="222"/>
      <c r="J65" s="222"/>
      <c r="K65" s="222"/>
      <c r="L65" s="222"/>
      <c r="M65" s="222"/>
    </row>
    <row r="66" spans="3:13" ht="14.25">
      <c r="C66" s="127"/>
    </row>
  </sheetData>
  <mergeCells count="7">
    <mergeCell ref="C63:D63"/>
    <mergeCell ref="A1:L2"/>
    <mergeCell ref="A58:B58"/>
    <mergeCell ref="A6:M6"/>
    <mergeCell ref="C62:D62"/>
    <mergeCell ref="C61:F61"/>
    <mergeCell ref="H61:I61"/>
  </mergeCells>
  <pageMargins left="0.23622047244094491" right="0.23622047244094491" top="0.39370078740157483" bottom="0.35433070866141736" header="0.31496062992125984" footer="0.31496062992125984"/>
  <pageSetup paperSize="9" scale="61" fitToHeight="0" orientation="landscape" r:id="rId1"/>
  <ignoredErrors>
    <ignoredError sqref="G1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19" zoomScale="93" zoomScaleNormal="60" zoomScaleSheetLayoutView="93" workbookViewId="0">
      <selection activeCell="I48" sqref="I48:T48"/>
    </sheetView>
  </sheetViews>
  <sheetFormatPr defaultColWidth="3.25" defaultRowHeight="15"/>
  <cols>
    <col min="1" max="8" width="7.625" style="146" customWidth="1"/>
    <col min="9" max="20" width="5" style="146" customWidth="1"/>
    <col min="21" max="26" width="3.25" style="146" customWidth="1"/>
    <col min="27" max="27" width="9.5" style="146" hidden="1" customWidth="1"/>
    <col min="28" max="28" width="6.125" style="146" hidden="1" customWidth="1"/>
    <col min="29" max="16384" width="3.25" style="146"/>
  </cols>
  <sheetData>
    <row r="1" spans="1:25" ht="80.099999999999994" customHeight="1" thickBot="1">
      <c r="A1" s="145"/>
      <c r="B1" s="145"/>
      <c r="C1" s="145"/>
      <c r="D1" s="145"/>
    </row>
    <row r="2" spans="1:25" ht="18">
      <c r="A2" s="149" t="s">
        <v>1110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5" ht="18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</row>
    <row r="4" spans="1:25" ht="5.0999999999999996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  <c r="U4" s="147"/>
      <c r="V4" s="147"/>
      <c r="W4" s="147"/>
      <c r="X4" s="147"/>
      <c r="Y4" s="147"/>
    </row>
    <row r="5" spans="1:25" ht="15" customHeight="1">
      <c r="A5" s="168" t="s">
        <v>1059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2"/>
      <c r="U5" s="147"/>
      <c r="V5" s="147"/>
      <c r="W5" s="147"/>
      <c r="X5" s="147"/>
      <c r="Y5" s="147"/>
    </row>
    <row r="6" spans="1:25" ht="15" customHeight="1">
      <c r="A6" s="168" t="s">
        <v>1104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2"/>
      <c r="U6" s="147"/>
      <c r="V6" s="147"/>
      <c r="W6" s="147"/>
      <c r="X6" s="147"/>
      <c r="Y6" s="147"/>
    </row>
    <row r="7" spans="1:25" ht="15" customHeight="1">
      <c r="A7" s="168" t="s">
        <v>1106</v>
      </c>
      <c r="B7" s="163"/>
      <c r="C7" s="163"/>
      <c r="D7" s="163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147"/>
      <c r="V7" s="147"/>
      <c r="W7" s="147"/>
      <c r="X7" s="147"/>
      <c r="Y7" s="147"/>
    </row>
    <row r="8" spans="1:25" ht="15" customHeight="1" thickBot="1">
      <c r="A8" s="158"/>
      <c r="B8" s="159"/>
      <c r="C8" s="159"/>
      <c r="D8" s="159"/>
      <c r="E8" s="1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47"/>
      <c r="V8" s="147"/>
      <c r="W8" s="147"/>
      <c r="X8" s="147"/>
      <c r="Y8" s="147"/>
    </row>
    <row r="9" spans="1:25" s="147" customFormat="1" ht="15" customHeight="1">
      <c r="A9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318"/>
      <c r="C9" s="318"/>
      <c r="D9" s="318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6"/>
    </row>
    <row r="10" spans="1:25" s="147" customFormat="1" ht="15" customHeight="1">
      <c r="A10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318"/>
      <c r="C10" s="318"/>
      <c r="D10" s="318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6"/>
    </row>
    <row r="11" spans="1:25" s="147" customFormat="1" ht="15" customHeight="1">
      <c r="A11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318"/>
      <c r="C11" s="318"/>
      <c r="D11" s="318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6"/>
    </row>
    <row r="12" spans="1:25" s="147" customFormat="1" ht="15" customHeight="1">
      <c r="A12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318"/>
      <c r="C12" s="318"/>
      <c r="D12" s="318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6"/>
    </row>
    <row r="13" spans="1:25" s="147" customFormat="1" ht="15" customHeight="1">
      <c r="A13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318"/>
      <c r="C13" s="318"/>
      <c r="D13" s="318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6"/>
    </row>
    <row r="14" spans="1:25" s="147" customFormat="1" ht="15" customHeight="1">
      <c r="A14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318"/>
      <c r="C14" s="318"/>
      <c r="D14" s="318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6"/>
    </row>
    <row r="15" spans="1:25" s="147" customFormat="1" ht="15" customHeight="1">
      <c r="A15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318"/>
      <c r="C15" s="318"/>
      <c r="D15" s="318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6"/>
    </row>
    <row r="16" spans="1:25" s="147" customFormat="1" ht="15" customHeight="1">
      <c r="A16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318"/>
      <c r="C16" s="318"/>
      <c r="D16" s="318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6"/>
    </row>
    <row r="17" spans="1:20" s="147" customFormat="1" ht="15" customHeight="1">
      <c r="A17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318"/>
      <c r="C17" s="318"/>
      <c r="D17" s="318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6"/>
    </row>
    <row r="18" spans="1:20" s="147" customFormat="1" ht="15" customHeight="1">
      <c r="A18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318"/>
      <c r="C18" s="318"/>
      <c r="D18" s="318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6"/>
    </row>
    <row r="19" spans="1:20" s="147" customFormat="1" ht="15" customHeight="1">
      <c r="A19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318"/>
      <c r="C19" s="318"/>
      <c r="D19" s="318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6"/>
    </row>
    <row r="20" spans="1:20" s="147" customFormat="1" ht="15" customHeight="1">
      <c r="A20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318"/>
      <c r="C20" s="318"/>
      <c r="D20" s="318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6"/>
    </row>
    <row r="21" spans="1:20" s="147" customFormat="1" ht="15" customHeight="1">
      <c r="A21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318"/>
      <c r="C21" s="318"/>
      <c r="D21" s="318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6"/>
    </row>
    <row r="22" spans="1:20" s="147" customFormat="1" ht="15" customHeight="1">
      <c r="A22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318"/>
      <c r="C22" s="318"/>
      <c r="D22" s="318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6"/>
    </row>
    <row r="23" spans="1:20" s="147" customFormat="1" ht="15" customHeight="1">
      <c r="A23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318"/>
      <c r="C23" s="318"/>
      <c r="D23" s="318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6"/>
    </row>
    <row r="24" spans="1:20" s="147" customFormat="1" ht="15" customHeight="1">
      <c r="A24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318"/>
      <c r="C24" s="318"/>
      <c r="D24" s="318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6"/>
    </row>
    <row r="25" spans="1:20" s="147" customFormat="1" ht="15" customHeight="1">
      <c r="A25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318"/>
      <c r="C25" s="318"/>
      <c r="D25" s="318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6"/>
    </row>
    <row r="26" spans="1:20" s="147" customFormat="1" ht="15" customHeight="1">
      <c r="A26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318"/>
      <c r="C26" s="318"/>
      <c r="D26" s="318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6"/>
    </row>
    <row r="27" spans="1:20" s="147" customFormat="1" ht="15" customHeight="1">
      <c r="A27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318"/>
      <c r="C27" s="318"/>
      <c r="D27" s="318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6"/>
    </row>
    <row r="28" spans="1:20" s="147" customFormat="1" ht="15" customHeight="1">
      <c r="A28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318"/>
      <c r="C28" s="318"/>
      <c r="D28" s="318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6"/>
    </row>
    <row r="29" spans="1:20" s="147" customFormat="1" ht="15" customHeight="1">
      <c r="A29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318"/>
      <c r="C29" s="318"/>
      <c r="D29" s="318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6"/>
    </row>
    <row r="30" spans="1:20" s="147" customFormat="1" ht="15" customHeight="1">
      <c r="A30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318"/>
      <c r="C30" s="318"/>
      <c r="D30" s="318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6"/>
    </row>
    <row r="31" spans="1:20" s="147" customFormat="1" ht="15" customHeight="1">
      <c r="A31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318"/>
      <c r="C31" s="318"/>
      <c r="D31" s="318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6"/>
    </row>
    <row r="32" spans="1:20" s="147" customFormat="1" ht="15" customHeight="1">
      <c r="A32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318"/>
      <c r="C32" s="318"/>
      <c r="D32" s="318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6"/>
    </row>
    <row r="33" spans="1:20" s="147" customFormat="1" ht="15" customHeight="1">
      <c r="A33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318"/>
      <c r="C33" s="318"/>
      <c r="D33" s="318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6"/>
    </row>
    <row r="34" spans="1:20" s="147" customFormat="1" ht="15" customHeight="1">
      <c r="A34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318"/>
      <c r="C34" s="318"/>
      <c r="D34" s="318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6"/>
    </row>
    <row r="35" spans="1:20" s="147" customFormat="1" ht="15" customHeight="1">
      <c r="A35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318"/>
      <c r="C35" s="318"/>
      <c r="D35" s="318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6"/>
    </row>
    <row r="36" spans="1:20" s="147" customFormat="1" ht="15" customHeight="1">
      <c r="A36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318"/>
      <c r="C36" s="318"/>
      <c r="D36" s="318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6"/>
    </row>
    <row r="37" spans="1:20" s="147" customFormat="1" ht="15" customHeight="1">
      <c r="A37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318"/>
      <c r="C37" s="318"/>
      <c r="D37" s="318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6"/>
    </row>
    <row r="38" spans="1:20" s="147" customFormat="1" ht="15" customHeight="1">
      <c r="A38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318"/>
      <c r="C38" s="318"/>
      <c r="D38" s="318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6"/>
    </row>
    <row r="39" spans="1:20" s="147" customFormat="1" ht="15" customHeight="1">
      <c r="A39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318"/>
      <c r="C39" s="318"/>
      <c r="D39" s="318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6"/>
    </row>
    <row r="40" spans="1:20" s="147" customFormat="1" ht="15" customHeight="1">
      <c r="A40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318"/>
      <c r="C40" s="318"/>
      <c r="D40" s="318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6"/>
    </row>
    <row r="41" spans="1:20" s="147" customFormat="1" ht="15" customHeight="1">
      <c r="A41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318"/>
      <c r="C41" s="318"/>
      <c r="D41" s="318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6"/>
    </row>
    <row r="42" spans="1:20" s="147" customFormat="1" ht="15" customHeight="1">
      <c r="A42" s="3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318"/>
      <c r="C42" s="318"/>
      <c r="D42" s="318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6"/>
    </row>
    <row r="43" spans="1:20" s="147" customFormat="1" ht="15" customHeight="1">
      <c r="A43" s="31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6"/>
    </row>
    <row r="44" spans="1:20" s="147" customFormat="1" ht="18">
      <c r="A44" s="308" t="s">
        <v>1107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10"/>
    </row>
    <row r="45" spans="1:20" s="147" customFormat="1" ht="151.5" customHeight="1">
      <c r="A45" s="311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3"/>
    </row>
    <row r="46" spans="1:20" s="148" customFormat="1" ht="24" customHeight="1">
      <c r="A46" s="296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9"/>
    </row>
    <row r="47" spans="1:20" s="148" customFormat="1" ht="24" customHeight="1">
      <c r="A47" s="300" t="s">
        <v>1108</v>
      </c>
      <c r="B47" s="301"/>
      <c r="C47" s="301"/>
      <c r="D47" s="301"/>
      <c r="E47" s="301"/>
      <c r="F47" s="301"/>
      <c r="G47" s="301"/>
      <c r="H47" s="301"/>
      <c r="I47" s="302">
        <v>43803</v>
      </c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3"/>
    </row>
    <row r="48" spans="1:20" s="148" customFormat="1" ht="24" customHeight="1">
      <c r="A48" s="304" t="s">
        <v>1109</v>
      </c>
      <c r="B48" s="305"/>
      <c r="C48" s="305"/>
      <c r="D48" s="305"/>
      <c r="E48" s="305"/>
      <c r="F48" s="305"/>
      <c r="G48" s="305"/>
      <c r="H48" s="305"/>
      <c r="I48" s="306" t="str">
        <f>'[2]ANEXO 01-ORÇAMENTO'!A109</f>
        <v>DATA</v>
      </c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7"/>
    </row>
    <row r="49" s="147" customFormat="1" ht="14.25" customHeight="1"/>
    <row r="50" s="147" customFormat="1"/>
    <row r="51" s="147" customFormat="1"/>
    <row r="52" s="147" customFormat="1"/>
    <row r="53" s="147" customFormat="1"/>
    <row r="54" s="147" customFormat="1"/>
    <row r="55" s="147" customFormat="1"/>
    <row r="56" s="147" customFormat="1"/>
    <row r="57" s="147" customFormat="1"/>
    <row r="58" s="147" customFormat="1"/>
    <row r="59" s="147" customFormat="1" ht="12.75" customHeight="1"/>
    <row r="60" s="147" customFormat="1"/>
    <row r="61" s="147" customFormat="1"/>
    <row r="62" s="147" customFormat="1"/>
    <row r="63" s="147" customFormat="1"/>
    <row r="64" s="147" customFormat="1"/>
    <row r="65" s="147" customFormat="1"/>
    <row r="66" s="147" customFormat="1"/>
    <row r="67" s="147" customFormat="1"/>
    <row r="68" s="147" customFormat="1"/>
    <row r="69" s="147" customFormat="1"/>
    <row r="70" s="147" customFormat="1"/>
    <row r="71" s="147" customFormat="1"/>
    <row r="72" s="147" customFormat="1"/>
    <row r="73" s="147" customFormat="1"/>
    <row r="74" s="147" customFormat="1"/>
    <row r="75" s="147" customFormat="1"/>
    <row r="76" s="147" customFormat="1"/>
    <row r="77" s="147" customFormat="1"/>
    <row r="78" s="147" customFormat="1"/>
    <row r="79" s="147" customFormat="1"/>
    <row r="80" s="147" customFormat="1"/>
    <row r="81" s="147" customFormat="1"/>
    <row r="82" s="147" customFormat="1"/>
    <row r="83" s="147" customFormat="1"/>
    <row r="84" s="147" customFormat="1"/>
    <row r="85" s="147" customFormat="1"/>
    <row r="86" s="147" customFormat="1"/>
    <row r="87" s="147" customFormat="1"/>
    <row r="88" s="147" customFormat="1"/>
    <row r="89" s="147" customFormat="1"/>
    <row r="90" s="147" customFormat="1"/>
    <row r="91" s="147" customFormat="1"/>
    <row r="92" s="147" customFormat="1"/>
  </sheetData>
  <mergeCells count="43">
    <mergeCell ref="A9:T9"/>
    <mergeCell ref="A10:T10"/>
    <mergeCell ref="A11:T11"/>
    <mergeCell ref="A12:T12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44:T44"/>
    <mergeCell ref="A45:T45"/>
    <mergeCell ref="A43:T43"/>
    <mergeCell ref="A37:T37"/>
    <mergeCell ref="A38:T38"/>
    <mergeCell ref="A39:T39"/>
    <mergeCell ref="A40:T40"/>
    <mergeCell ref="A41:T41"/>
    <mergeCell ref="A42:T42"/>
    <mergeCell ref="A46:H46"/>
    <mergeCell ref="I46:T46"/>
    <mergeCell ref="A47:H47"/>
    <mergeCell ref="I47:T47"/>
    <mergeCell ref="A48:H48"/>
    <mergeCell ref="I48:T48"/>
  </mergeCells>
  <conditionalFormatting sqref="A47:T47">
    <cfRule type="cellIs" dxfId="4" priority="10" stopIfTrue="1" operator="equal">
      <formula>0</formula>
    </cfRule>
  </conditionalFormatting>
  <conditionalFormatting sqref="A9:T9">
    <cfRule type="cellIs" dxfId="3" priority="9" stopIfTrue="1" operator="notEqual">
      <formula>"."</formula>
    </cfRule>
  </conditionalFormatting>
  <conditionalFormatting sqref="A10:T10">
    <cfRule type="cellIs" dxfId="2" priority="8" stopIfTrue="1" operator="notEqual">
      <formula>"."</formula>
    </cfRule>
  </conditionalFormatting>
  <conditionalFormatting sqref="A11:T42">
    <cfRule type="cellIs" dxfId="1" priority="7" stopIfTrue="1" operator="notEqual">
      <formula>"."</formula>
    </cfRule>
  </conditionalFormatting>
  <conditionalFormatting sqref="A43:T43">
    <cfRule type="cellIs" dxfId="0" priority="4" stopIfTrue="1" operator="notEqual">
      <formula>"."</formula>
    </cfRule>
  </conditionalFormatting>
  <pageMargins left="0.511811024" right="0.511811024" top="0.78740157499999996" bottom="0.78740157499999996" header="0.31496062000000002" footer="0.31496062000000002"/>
  <pageSetup paperSize="9"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TIPO 1 bloco-220 v</vt:lpstr>
      <vt:lpstr>cronograma padrão tipo 1 (2)</vt:lpstr>
      <vt:lpstr>ENCARGOS SOCIAIS</vt:lpstr>
      <vt:lpstr>'cronograma padrão tipo 1 (2)'!Area_de_impressao</vt:lpstr>
      <vt:lpstr>'TIPO 1 bloco-220 v'!Area_de_impressao</vt:lpstr>
      <vt:lpstr>'TIPO 1 bloco-220 v'!Titulos_de_impressao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Samara - Licitações</cp:lastModifiedBy>
  <cp:lastPrinted>2019-12-04T17:51:06Z</cp:lastPrinted>
  <dcterms:created xsi:type="dcterms:W3CDTF">2012-10-15T18:57:41Z</dcterms:created>
  <dcterms:modified xsi:type="dcterms:W3CDTF">2019-12-16T12:22:30Z</dcterms:modified>
</cp:coreProperties>
</file>