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DESKTOP-3HH2KOB\Compartilhado\EMEF EVA ALVES\"/>
    </mc:Choice>
  </mc:AlternateContent>
  <bookViews>
    <workbookView xWindow="0" yWindow="0" windowWidth="20730" windowHeight="11760" tabRatio="852" activeTab="4"/>
  </bookViews>
  <sheets>
    <sheet name="ANEXO 01-ORÇAMENTO" sheetId="18" r:id="rId1"/>
    <sheet name="ANEXO 02-BDI" sheetId="15" r:id="rId2"/>
    <sheet name="ANEXO 03-CRONOGRAMA" sheetId="20" r:id="rId3"/>
    <sheet name="ANEXO 04- ENCARGOS SOCIAIS" sheetId="21" r:id="rId4"/>
    <sheet name="ANEXO 05- ITENS RELEVANTES" sheetId="22" r:id="rId5"/>
    <sheet name="Plan4" sheetId="14" state="hidden" r:id="rId6"/>
  </sheets>
  <externalReferences>
    <externalReference r:id="rId7"/>
    <externalReference r:id="rId8"/>
  </externalReferences>
  <definedNames>
    <definedName name="_xlnm.Print_Area" localSheetId="0">'ANEXO 01-ORÇAMENTO'!$A$1:$J$118</definedName>
    <definedName name="_xlnm.Print_Area" localSheetId="1">'ANEXO 02-BDI'!$A$1:$T$34</definedName>
    <definedName name="_xlnm.Print_Area" localSheetId="2">'ANEXO 03-CRONOGRAMA'!$A$1:$P$111</definedName>
    <definedName name="_xlnm.Print_Area" localSheetId="4">'ANEXO 05- ITENS RELEVANTES'!$A$1:$E$40</definedName>
    <definedName name="_xlnm.Print_Titles" localSheetId="0">'ANEXO 01-ORÇAMENTO'!$16:$16</definedName>
    <definedName name="_xlnm.Print_Titles" localSheetId="2">'ANEXO 03-CRONOGRAMA'!$9:$9</definedName>
  </definedNames>
  <calcPr calcId="152511" fullPrecision="0"/>
</workbook>
</file>

<file path=xl/calcChain.xml><?xml version="1.0" encoding="utf-8"?>
<calcChain xmlns="http://schemas.openxmlformats.org/spreadsheetml/2006/main">
  <c r="O97" i="20" l="1"/>
  <c r="O89" i="20"/>
  <c r="M97" i="20"/>
  <c r="O87" i="20"/>
  <c r="M87" i="20"/>
  <c r="I68" i="20"/>
  <c r="K68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51" i="20"/>
  <c r="O64" i="20"/>
  <c r="M64" i="20"/>
  <c r="K64" i="20"/>
  <c r="I64" i="20"/>
  <c r="O49" i="20"/>
  <c r="K49" i="20"/>
  <c r="O35" i="20"/>
  <c r="M35" i="20"/>
  <c r="K35" i="20"/>
  <c r="I35" i="20"/>
  <c r="M104" i="20"/>
  <c r="I24" i="20"/>
  <c r="K104" i="20"/>
  <c r="J64" i="20"/>
  <c r="M68" i="20"/>
  <c r="M67" i="20"/>
  <c r="O67" i="20" s="1"/>
  <c r="O66" i="20"/>
  <c r="M66" i="20"/>
  <c r="M83" i="20"/>
  <c r="O83" i="20"/>
  <c r="M84" i="20"/>
  <c r="O84" i="20"/>
  <c r="M85" i="20"/>
  <c r="O85" i="20"/>
  <c r="M86" i="20"/>
  <c r="O86" i="20"/>
  <c r="M71" i="20"/>
  <c r="O71" i="20"/>
  <c r="M72" i="20"/>
  <c r="O72" i="20"/>
  <c r="M73" i="20"/>
  <c r="O73" i="20"/>
  <c r="M74" i="20"/>
  <c r="O74" i="20"/>
  <c r="M75" i="20"/>
  <c r="O75" i="20"/>
  <c r="M76" i="20"/>
  <c r="O76" i="20"/>
  <c r="M77" i="20"/>
  <c r="O77" i="20"/>
  <c r="M78" i="20"/>
  <c r="O78" i="20"/>
  <c r="M79" i="20"/>
  <c r="O79" i="20"/>
  <c r="M80" i="20"/>
  <c r="O80" i="20"/>
  <c r="M81" i="20"/>
  <c r="O81" i="20"/>
  <c r="M82" i="20"/>
  <c r="O82" i="20"/>
  <c r="O70" i="20"/>
  <c r="M70" i="20"/>
  <c r="O103" i="20"/>
  <c r="M103" i="20"/>
  <c r="O101" i="20"/>
  <c r="O102" i="20"/>
  <c r="O100" i="20"/>
  <c r="M101" i="20"/>
  <c r="M102" i="20"/>
  <c r="M100" i="20"/>
  <c r="K103" i="20"/>
  <c r="I103" i="20"/>
  <c r="K97" i="20"/>
  <c r="I97" i="20"/>
  <c r="K87" i="20"/>
  <c r="I87" i="20"/>
  <c r="O90" i="20"/>
  <c r="O91" i="20"/>
  <c r="O92" i="20"/>
  <c r="O93" i="20"/>
  <c r="O94" i="20"/>
  <c r="O95" i="20"/>
  <c r="O96" i="20"/>
  <c r="M90" i="20"/>
  <c r="M91" i="20"/>
  <c r="M92" i="20"/>
  <c r="M93" i="20"/>
  <c r="M94" i="20"/>
  <c r="M95" i="20"/>
  <c r="M96" i="20"/>
  <c r="M89" i="20"/>
  <c r="H64" i="20"/>
  <c r="I52" i="20"/>
  <c r="K52" i="20"/>
  <c r="M52" i="20"/>
  <c r="I53" i="20"/>
  <c r="K53" i="20"/>
  <c r="M53" i="20"/>
  <c r="I54" i="20"/>
  <c r="K54" i="20"/>
  <c r="M54" i="20"/>
  <c r="I55" i="20"/>
  <c r="K55" i="20"/>
  <c r="M55" i="20"/>
  <c r="I56" i="20"/>
  <c r="K56" i="20"/>
  <c r="M56" i="20"/>
  <c r="I57" i="20"/>
  <c r="K57" i="20"/>
  <c r="M57" i="20"/>
  <c r="I58" i="20"/>
  <c r="K58" i="20"/>
  <c r="M58" i="20"/>
  <c r="I59" i="20"/>
  <c r="K59" i="20"/>
  <c r="M59" i="20"/>
  <c r="I60" i="20"/>
  <c r="K60" i="20"/>
  <c r="M60" i="20"/>
  <c r="I61" i="20"/>
  <c r="K61" i="20"/>
  <c r="M61" i="20"/>
  <c r="M62" i="20"/>
  <c r="M63" i="20"/>
  <c r="M51" i="20"/>
  <c r="K51" i="20"/>
  <c r="I51" i="20"/>
  <c r="O43" i="20"/>
  <c r="O44" i="20"/>
  <c r="O45" i="20"/>
  <c r="O46" i="20"/>
  <c r="O47" i="20"/>
  <c r="O48" i="20"/>
  <c r="O42" i="20"/>
  <c r="O39" i="20"/>
  <c r="O40" i="20"/>
  <c r="O38" i="20"/>
  <c r="I49" i="20"/>
  <c r="M49" i="20"/>
  <c r="H49" i="20"/>
  <c r="K48" i="20"/>
  <c r="K47" i="20"/>
  <c r="K46" i="20"/>
  <c r="K45" i="20"/>
  <c r="K44" i="20"/>
  <c r="K43" i="20"/>
  <c r="K42" i="20"/>
  <c r="K40" i="20"/>
  <c r="K39" i="20"/>
  <c r="K38" i="20"/>
  <c r="M24" i="20"/>
  <c r="K24" i="20"/>
  <c r="O27" i="20"/>
  <c r="O28" i="20"/>
  <c r="O29" i="20"/>
  <c r="O30" i="20"/>
  <c r="O31" i="20"/>
  <c r="O32" i="20"/>
  <c r="O33" i="20"/>
  <c r="O34" i="20"/>
  <c r="M31" i="20"/>
  <c r="M32" i="20"/>
  <c r="M33" i="20"/>
  <c r="K30" i="20"/>
  <c r="K34" i="20"/>
  <c r="M27" i="20"/>
  <c r="M28" i="20"/>
  <c r="M29" i="20"/>
  <c r="K27" i="20"/>
  <c r="K28" i="20"/>
  <c r="K29" i="20"/>
  <c r="I27" i="20"/>
  <c r="I28" i="20"/>
  <c r="I29" i="20"/>
  <c r="O26" i="20"/>
  <c r="M26" i="20"/>
  <c r="K26" i="20"/>
  <c r="I26" i="20"/>
  <c r="O24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11" i="20"/>
  <c r="O68" i="20" l="1"/>
  <c r="I104" i="20"/>
  <c r="O104" i="20"/>
  <c r="H104" i="20"/>
  <c r="A36" i="20"/>
  <c r="C36" i="20"/>
  <c r="A37" i="20"/>
  <c r="C37" i="20"/>
  <c r="A10" i="20"/>
  <c r="C10" i="20"/>
  <c r="A11" i="20"/>
  <c r="B11" i="20"/>
  <c r="C11" i="20"/>
  <c r="D11" i="20"/>
  <c r="E11" i="20"/>
  <c r="F11" i="20"/>
  <c r="G11" i="20"/>
  <c r="H11" i="20"/>
  <c r="A12" i="20"/>
  <c r="B12" i="20"/>
  <c r="C12" i="20"/>
  <c r="D12" i="20"/>
  <c r="E12" i="20"/>
  <c r="F12" i="20"/>
  <c r="G12" i="20"/>
  <c r="H12" i="20"/>
  <c r="A13" i="20"/>
  <c r="B13" i="20"/>
  <c r="C13" i="20"/>
  <c r="D13" i="20"/>
  <c r="E13" i="20"/>
  <c r="F13" i="20"/>
  <c r="G13" i="20"/>
  <c r="H13" i="20"/>
  <c r="A14" i="20"/>
  <c r="B14" i="20"/>
  <c r="C14" i="20"/>
  <c r="D14" i="20"/>
  <c r="E14" i="20"/>
  <c r="F14" i="20"/>
  <c r="G14" i="20"/>
  <c r="H14" i="20"/>
  <c r="A15" i="20"/>
  <c r="B15" i="20"/>
  <c r="C15" i="20"/>
  <c r="D15" i="20"/>
  <c r="E15" i="20"/>
  <c r="F15" i="20"/>
  <c r="G15" i="20"/>
  <c r="H15" i="20"/>
  <c r="A16" i="20"/>
  <c r="B16" i="20"/>
  <c r="C16" i="20"/>
  <c r="D16" i="20"/>
  <c r="E16" i="20"/>
  <c r="F16" i="20"/>
  <c r="G16" i="20"/>
  <c r="H16" i="20"/>
  <c r="A17" i="20"/>
  <c r="B17" i="20"/>
  <c r="C17" i="20"/>
  <c r="D17" i="20"/>
  <c r="E17" i="20"/>
  <c r="F17" i="20"/>
  <c r="G17" i="20"/>
  <c r="H17" i="20"/>
  <c r="A18" i="20"/>
  <c r="B18" i="20"/>
  <c r="C18" i="20"/>
  <c r="D18" i="20"/>
  <c r="E18" i="20"/>
  <c r="F18" i="20"/>
  <c r="G18" i="20"/>
  <c r="H18" i="20"/>
  <c r="A19" i="20"/>
  <c r="B19" i="20"/>
  <c r="C19" i="20"/>
  <c r="D19" i="20"/>
  <c r="E19" i="20"/>
  <c r="F19" i="20"/>
  <c r="G19" i="20"/>
  <c r="H19" i="20"/>
  <c r="A20" i="20"/>
  <c r="B20" i="20"/>
  <c r="C20" i="20"/>
  <c r="D20" i="20"/>
  <c r="E20" i="20"/>
  <c r="F20" i="20"/>
  <c r="G20" i="20"/>
  <c r="H20" i="20"/>
  <c r="A21" i="20"/>
  <c r="B21" i="20"/>
  <c r="C21" i="20"/>
  <c r="D21" i="20"/>
  <c r="E21" i="20"/>
  <c r="F21" i="20"/>
  <c r="G21" i="20"/>
  <c r="H21" i="20"/>
  <c r="A22" i="20"/>
  <c r="B22" i="20"/>
  <c r="C22" i="20"/>
  <c r="D22" i="20"/>
  <c r="E22" i="20"/>
  <c r="F22" i="20"/>
  <c r="G22" i="20"/>
  <c r="H22" i="20"/>
  <c r="A23" i="20"/>
  <c r="B23" i="20"/>
  <c r="C23" i="20"/>
  <c r="D23" i="20"/>
  <c r="E23" i="20"/>
  <c r="F23" i="20"/>
  <c r="G23" i="20"/>
  <c r="H23" i="20"/>
  <c r="C24" i="20"/>
  <c r="H24" i="20"/>
  <c r="A25" i="20"/>
  <c r="C25" i="20"/>
  <c r="A26" i="20"/>
  <c r="B26" i="20"/>
  <c r="C26" i="20"/>
  <c r="D26" i="20"/>
  <c r="E26" i="20"/>
  <c r="F26" i="20"/>
  <c r="G26" i="20"/>
  <c r="H26" i="20"/>
  <c r="A27" i="20"/>
  <c r="B27" i="20"/>
  <c r="C27" i="20"/>
  <c r="D27" i="20"/>
  <c r="E27" i="20"/>
  <c r="F27" i="20"/>
  <c r="G27" i="20"/>
  <c r="H27" i="20"/>
  <c r="A28" i="20"/>
  <c r="B28" i="20"/>
  <c r="C28" i="20"/>
  <c r="D28" i="20"/>
  <c r="E28" i="20"/>
  <c r="F28" i="20"/>
  <c r="G28" i="20"/>
  <c r="H28" i="20"/>
  <c r="A29" i="20"/>
  <c r="B29" i="20"/>
  <c r="C29" i="20"/>
  <c r="D29" i="20"/>
  <c r="E29" i="20"/>
  <c r="F29" i="20"/>
  <c r="G29" i="20"/>
  <c r="H29" i="20"/>
  <c r="A30" i="20"/>
  <c r="B30" i="20"/>
  <c r="C30" i="20"/>
  <c r="D30" i="20"/>
  <c r="E30" i="20"/>
  <c r="F30" i="20"/>
  <c r="G30" i="20"/>
  <c r="H30" i="20"/>
  <c r="A31" i="20"/>
  <c r="B31" i="20"/>
  <c r="C31" i="20"/>
  <c r="D31" i="20"/>
  <c r="E31" i="20"/>
  <c r="F31" i="20"/>
  <c r="G31" i="20"/>
  <c r="H31" i="20"/>
  <c r="A32" i="20"/>
  <c r="B32" i="20"/>
  <c r="C32" i="20"/>
  <c r="D32" i="20"/>
  <c r="E32" i="20"/>
  <c r="F32" i="20"/>
  <c r="G32" i="20"/>
  <c r="H32" i="20"/>
  <c r="A33" i="20"/>
  <c r="B33" i="20"/>
  <c r="C33" i="20"/>
  <c r="D33" i="20"/>
  <c r="E33" i="20"/>
  <c r="F33" i="20"/>
  <c r="G33" i="20"/>
  <c r="H33" i="20"/>
  <c r="A34" i="20"/>
  <c r="B34" i="20"/>
  <c r="C34" i="20"/>
  <c r="D34" i="20"/>
  <c r="E34" i="20"/>
  <c r="F34" i="20"/>
  <c r="G34" i="20"/>
  <c r="H34" i="20"/>
  <c r="C35" i="20"/>
  <c r="H35" i="20"/>
  <c r="A38" i="20"/>
  <c r="B38" i="20"/>
  <c r="C38" i="20"/>
  <c r="D38" i="20"/>
  <c r="E38" i="20"/>
  <c r="F38" i="20"/>
  <c r="G38" i="20"/>
  <c r="H38" i="20"/>
  <c r="A39" i="20"/>
  <c r="B39" i="20"/>
  <c r="C39" i="20"/>
  <c r="D39" i="20"/>
  <c r="E39" i="20"/>
  <c r="F39" i="20"/>
  <c r="G39" i="20"/>
  <c r="H39" i="20"/>
  <c r="A40" i="20"/>
  <c r="B40" i="20"/>
  <c r="C40" i="20"/>
  <c r="D40" i="20"/>
  <c r="E40" i="20"/>
  <c r="F40" i="20"/>
  <c r="G40" i="20"/>
  <c r="H40" i="20"/>
  <c r="A41" i="20"/>
  <c r="C41" i="20"/>
  <c r="A42" i="20"/>
  <c r="B42" i="20"/>
  <c r="C42" i="20"/>
  <c r="D42" i="20"/>
  <c r="E42" i="20"/>
  <c r="F42" i="20"/>
  <c r="G42" i="20"/>
  <c r="H42" i="20"/>
  <c r="A43" i="20"/>
  <c r="B43" i="20"/>
  <c r="C43" i="20"/>
  <c r="D43" i="20"/>
  <c r="E43" i="20"/>
  <c r="F43" i="20"/>
  <c r="G43" i="20"/>
  <c r="H43" i="20"/>
  <c r="A44" i="20"/>
  <c r="B44" i="20"/>
  <c r="C44" i="20"/>
  <c r="D44" i="20"/>
  <c r="E44" i="20"/>
  <c r="F44" i="20"/>
  <c r="G44" i="20"/>
  <c r="H44" i="20"/>
  <c r="A45" i="20"/>
  <c r="B45" i="20"/>
  <c r="C45" i="20"/>
  <c r="D45" i="20"/>
  <c r="E45" i="20"/>
  <c r="F45" i="20"/>
  <c r="G45" i="20"/>
  <c r="H45" i="20"/>
  <c r="A46" i="20"/>
  <c r="B46" i="20"/>
  <c r="C46" i="20"/>
  <c r="D46" i="20"/>
  <c r="E46" i="20"/>
  <c r="F46" i="20"/>
  <c r="G46" i="20"/>
  <c r="H46" i="20"/>
  <c r="A47" i="20"/>
  <c r="B47" i="20"/>
  <c r="C47" i="20"/>
  <c r="D47" i="20"/>
  <c r="E47" i="20"/>
  <c r="F47" i="20"/>
  <c r="G47" i="20"/>
  <c r="H47" i="20"/>
  <c r="A48" i="20"/>
  <c r="B48" i="20"/>
  <c r="C48" i="20"/>
  <c r="D48" i="20"/>
  <c r="E48" i="20"/>
  <c r="F48" i="20"/>
  <c r="G48" i="20"/>
  <c r="H48" i="20"/>
  <c r="C49" i="20"/>
  <c r="A50" i="20"/>
  <c r="C50" i="20"/>
  <c r="A51" i="20"/>
  <c r="B51" i="20"/>
  <c r="C51" i="20"/>
  <c r="D51" i="20"/>
  <c r="E51" i="20"/>
  <c r="F51" i="20"/>
  <c r="G51" i="20"/>
  <c r="H51" i="20"/>
  <c r="A52" i="20"/>
  <c r="B52" i="20"/>
  <c r="C52" i="20"/>
  <c r="D52" i="20"/>
  <c r="E52" i="20"/>
  <c r="F52" i="20"/>
  <c r="G52" i="20"/>
  <c r="H52" i="20"/>
  <c r="A53" i="20"/>
  <c r="B53" i="20"/>
  <c r="C53" i="20"/>
  <c r="D53" i="20"/>
  <c r="E53" i="20"/>
  <c r="F53" i="20"/>
  <c r="G53" i="20"/>
  <c r="H53" i="20"/>
  <c r="A54" i="20"/>
  <c r="B54" i="20"/>
  <c r="C54" i="20"/>
  <c r="D54" i="20"/>
  <c r="E54" i="20"/>
  <c r="F54" i="20"/>
  <c r="G54" i="20"/>
  <c r="H54" i="20"/>
  <c r="A55" i="20"/>
  <c r="B55" i="20"/>
  <c r="C55" i="20"/>
  <c r="D55" i="20"/>
  <c r="E55" i="20"/>
  <c r="F55" i="20"/>
  <c r="G55" i="20"/>
  <c r="H55" i="20"/>
  <c r="A56" i="20"/>
  <c r="B56" i="20"/>
  <c r="C56" i="20"/>
  <c r="D56" i="20"/>
  <c r="E56" i="20"/>
  <c r="F56" i="20"/>
  <c r="G56" i="20"/>
  <c r="H56" i="20"/>
  <c r="A57" i="20"/>
  <c r="B57" i="20"/>
  <c r="C57" i="20"/>
  <c r="D57" i="20"/>
  <c r="E57" i="20"/>
  <c r="F57" i="20"/>
  <c r="G57" i="20"/>
  <c r="H57" i="20"/>
  <c r="A58" i="20"/>
  <c r="B58" i="20"/>
  <c r="C58" i="20"/>
  <c r="D58" i="20"/>
  <c r="E58" i="20"/>
  <c r="F58" i="20"/>
  <c r="G58" i="20"/>
  <c r="H58" i="20"/>
  <c r="A59" i="20"/>
  <c r="B59" i="20"/>
  <c r="C59" i="20"/>
  <c r="D59" i="20"/>
  <c r="E59" i="20"/>
  <c r="F59" i="20"/>
  <c r="G59" i="20"/>
  <c r="H59" i="20"/>
  <c r="A60" i="20"/>
  <c r="B60" i="20"/>
  <c r="C60" i="20"/>
  <c r="D60" i="20"/>
  <c r="E60" i="20"/>
  <c r="F60" i="20"/>
  <c r="G60" i="20"/>
  <c r="H60" i="20"/>
  <c r="A61" i="20"/>
  <c r="B61" i="20"/>
  <c r="C61" i="20"/>
  <c r="D61" i="20"/>
  <c r="E61" i="20"/>
  <c r="F61" i="20"/>
  <c r="G61" i="20"/>
  <c r="H61" i="20"/>
  <c r="A62" i="20"/>
  <c r="B62" i="20"/>
  <c r="C62" i="20"/>
  <c r="D62" i="20"/>
  <c r="E62" i="20"/>
  <c r="F62" i="20"/>
  <c r="G62" i="20"/>
  <c r="H62" i="20"/>
  <c r="A63" i="20"/>
  <c r="B63" i="20"/>
  <c r="C63" i="20"/>
  <c r="D63" i="20"/>
  <c r="E63" i="20"/>
  <c r="F63" i="20"/>
  <c r="G63" i="20"/>
  <c r="H63" i="20"/>
  <c r="C64" i="20"/>
  <c r="A65" i="20"/>
  <c r="C65" i="20"/>
  <c r="A66" i="20"/>
  <c r="B66" i="20"/>
  <c r="C66" i="20"/>
  <c r="D66" i="20"/>
  <c r="E66" i="20"/>
  <c r="F66" i="20"/>
  <c r="G66" i="20"/>
  <c r="H66" i="20"/>
  <c r="A67" i="20"/>
  <c r="B67" i="20"/>
  <c r="C67" i="20"/>
  <c r="D67" i="20"/>
  <c r="E67" i="20"/>
  <c r="F67" i="20"/>
  <c r="G67" i="20"/>
  <c r="H67" i="20"/>
  <c r="C68" i="20"/>
  <c r="H68" i="20"/>
  <c r="A69" i="20"/>
  <c r="C69" i="20"/>
  <c r="A70" i="20"/>
  <c r="B70" i="20"/>
  <c r="C70" i="20"/>
  <c r="D70" i="20"/>
  <c r="E70" i="20"/>
  <c r="F70" i="20"/>
  <c r="G70" i="20"/>
  <c r="H70" i="20"/>
  <c r="A71" i="20"/>
  <c r="B71" i="20"/>
  <c r="C71" i="20"/>
  <c r="D71" i="20"/>
  <c r="E71" i="20"/>
  <c r="F71" i="20"/>
  <c r="G71" i="20"/>
  <c r="H71" i="20"/>
  <c r="A72" i="20"/>
  <c r="B72" i="20"/>
  <c r="C72" i="20"/>
  <c r="D72" i="20"/>
  <c r="E72" i="20"/>
  <c r="F72" i="20"/>
  <c r="G72" i="20"/>
  <c r="H72" i="20"/>
  <c r="A73" i="20"/>
  <c r="B73" i="20"/>
  <c r="C73" i="20"/>
  <c r="D73" i="20"/>
  <c r="E73" i="20"/>
  <c r="F73" i="20"/>
  <c r="G73" i="20"/>
  <c r="H73" i="20"/>
  <c r="A74" i="20"/>
  <c r="B74" i="20"/>
  <c r="C74" i="20"/>
  <c r="D74" i="20"/>
  <c r="E74" i="20"/>
  <c r="F74" i="20"/>
  <c r="G74" i="20"/>
  <c r="H74" i="20"/>
  <c r="A75" i="20"/>
  <c r="B75" i="20"/>
  <c r="C75" i="20"/>
  <c r="D75" i="20"/>
  <c r="E75" i="20"/>
  <c r="F75" i="20"/>
  <c r="G75" i="20"/>
  <c r="H75" i="20"/>
  <c r="A76" i="20"/>
  <c r="B76" i="20"/>
  <c r="C76" i="20"/>
  <c r="D76" i="20"/>
  <c r="E76" i="20"/>
  <c r="F76" i="20"/>
  <c r="G76" i="20"/>
  <c r="H76" i="20"/>
  <c r="A77" i="20"/>
  <c r="B77" i="20"/>
  <c r="C77" i="20"/>
  <c r="D77" i="20"/>
  <c r="E77" i="20"/>
  <c r="F77" i="20"/>
  <c r="G77" i="20"/>
  <c r="H77" i="20"/>
  <c r="A78" i="20"/>
  <c r="B78" i="20"/>
  <c r="C78" i="20"/>
  <c r="D78" i="20"/>
  <c r="E78" i="20"/>
  <c r="F78" i="20"/>
  <c r="G78" i="20"/>
  <c r="H78" i="20"/>
  <c r="A79" i="20"/>
  <c r="B79" i="20"/>
  <c r="C79" i="20"/>
  <c r="D79" i="20"/>
  <c r="E79" i="20"/>
  <c r="F79" i="20"/>
  <c r="G79" i="20"/>
  <c r="H79" i="20"/>
  <c r="A80" i="20"/>
  <c r="B80" i="20"/>
  <c r="C80" i="20"/>
  <c r="D80" i="20"/>
  <c r="E80" i="20"/>
  <c r="F80" i="20"/>
  <c r="G80" i="20"/>
  <c r="H80" i="20"/>
  <c r="A81" i="20"/>
  <c r="B81" i="20"/>
  <c r="C81" i="20"/>
  <c r="D81" i="20"/>
  <c r="E81" i="20"/>
  <c r="F81" i="20"/>
  <c r="G81" i="20"/>
  <c r="H81" i="20"/>
  <c r="A82" i="20"/>
  <c r="B82" i="20"/>
  <c r="C82" i="20"/>
  <c r="D82" i="20"/>
  <c r="E82" i="20"/>
  <c r="F82" i="20"/>
  <c r="G82" i="20"/>
  <c r="H82" i="20"/>
  <c r="A83" i="20"/>
  <c r="B83" i="20"/>
  <c r="C83" i="20"/>
  <c r="D83" i="20"/>
  <c r="E83" i="20"/>
  <c r="F83" i="20"/>
  <c r="G83" i="20"/>
  <c r="H83" i="20"/>
  <c r="A84" i="20"/>
  <c r="B84" i="20"/>
  <c r="C84" i="20"/>
  <c r="D84" i="20"/>
  <c r="E84" i="20"/>
  <c r="F84" i="20"/>
  <c r="G84" i="20"/>
  <c r="H84" i="20"/>
  <c r="A85" i="20"/>
  <c r="B85" i="20"/>
  <c r="C85" i="20"/>
  <c r="D85" i="20"/>
  <c r="E85" i="20"/>
  <c r="F85" i="20"/>
  <c r="G85" i="20"/>
  <c r="H85" i="20"/>
  <c r="A86" i="20"/>
  <c r="B86" i="20"/>
  <c r="C86" i="20"/>
  <c r="D86" i="20"/>
  <c r="E86" i="20"/>
  <c r="F86" i="20"/>
  <c r="G86" i="20"/>
  <c r="H86" i="20"/>
  <c r="C87" i="20"/>
  <c r="H87" i="20"/>
  <c r="A88" i="20"/>
  <c r="C88" i="20"/>
  <c r="A89" i="20"/>
  <c r="B89" i="20"/>
  <c r="C89" i="20"/>
  <c r="D89" i="20"/>
  <c r="E89" i="20"/>
  <c r="F89" i="20"/>
  <c r="G89" i="20"/>
  <c r="H89" i="20"/>
  <c r="A90" i="20"/>
  <c r="B90" i="20"/>
  <c r="C90" i="20"/>
  <c r="D90" i="20"/>
  <c r="E90" i="20"/>
  <c r="F90" i="20"/>
  <c r="G90" i="20"/>
  <c r="H90" i="20"/>
  <c r="A91" i="20"/>
  <c r="B91" i="20"/>
  <c r="C91" i="20"/>
  <c r="D91" i="20"/>
  <c r="E91" i="20"/>
  <c r="F91" i="20"/>
  <c r="G91" i="20"/>
  <c r="H91" i="20"/>
  <c r="A92" i="20"/>
  <c r="B92" i="20"/>
  <c r="C92" i="20"/>
  <c r="D92" i="20"/>
  <c r="E92" i="20"/>
  <c r="F92" i="20"/>
  <c r="G92" i="20"/>
  <c r="H92" i="20"/>
  <c r="A93" i="20"/>
  <c r="B93" i="20"/>
  <c r="C93" i="20"/>
  <c r="D93" i="20"/>
  <c r="E93" i="20"/>
  <c r="F93" i="20"/>
  <c r="G93" i="20"/>
  <c r="H93" i="20"/>
  <c r="A94" i="20"/>
  <c r="B94" i="20"/>
  <c r="C94" i="20"/>
  <c r="D94" i="20"/>
  <c r="E94" i="20"/>
  <c r="F94" i="20"/>
  <c r="G94" i="20"/>
  <c r="H94" i="20"/>
  <c r="A95" i="20"/>
  <c r="B95" i="20"/>
  <c r="C95" i="20"/>
  <c r="D95" i="20"/>
  <c r="E95" i="20"/>
  <c r="F95" i="20"/>
  <c r="G95" i="20"/>
  <c r="H95" i="20"/>
  <c r="A96" i="20"/>
  <c r="B96" i="20"/>
  <c r="C96" i="20"/>
  <c r="D96" i="20"/>
  <c r="E96" i="20"/>
  <c r="F96" i="20"/>
  <c r="G96" i="20"/>
  <c r="H96" i="20"/>
  <c r="C97" i="20"/>
  <c r="H97" i="20"/>
  <c r="A98" i="20"/>
  <c r="C98" i="20"/>
  <c r="A99" i="20"/>
  <c r="C99" i="20"/>
  <c r="A100" i="20"/>
  <c r="B100" i="20"/>
  <c r="C100" i="20"/>
  <c r="D100" i="20"/>
  <c r="E100" i="20"/>
  <c r="F100" i="20"/>
  <c r="G100" i="20"/>
  <c r="H100" i="20"/>
  <c r="A101" i="20"/>
  <c r="B101" i="20"/>
  <c r="C101" i="20"/>
  <c r="D101" i="20"/>
  <c r="E101" i="20"/>
  <c r="F101" i="20"/>
  <c r="G101" i="20"/>
  <c r="H101" i="20"/>
  <c r="A102" i="20"/>
  <c r="B102" i="20"/>
  <c r="C102" i="20"/>
  <c r="D102" i="20"/>
  <c r="E102" i="20"/>
  <c r="F102" i="20"/>
  <c r="G102" i="20"/>
  <c r="H102" i="20"/>
  <c r="C103" i="20"/>
  <c r="H103" i="20"/>
  <c r="B16" i="22" l="1"/>
  <c r="I51" i="18"/>
  <c r="J50" i="18"/>
  <c r="J51" i="18"/>
  <c r="K51" i="18" s="1"/>
  <c r="K50" i="18"/>
  <c r="K52" i="18"/>
  <c r="K53" i="18"/>
  <c r="K39" i="18"/>
  <c r="K57" i="18" l="1"/>
  <c r="A5" i="22" l="1"/>
  <c r="A6" i="22"/>
  <c r="A7" i="22"/>
  <c r="A9" i="22"/>
  <c r="I59" i="21" l="1"/>
  <c r="B105" i="20" l="1"/>
  <c r="I33" i="15" l="1"/>
  <c r="A7" i="21" l="1"/>
  <c r="A6" i="21"/>
  <c r="A5" i="21"/>
  <c r="I61" i="21"/>
  <c r="I62" i="21"/>
  <c r="A57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0" l="1"/>
  <c r="A7" i="20"/>
  <c r="A6" i="20"/>
  <c r="A5" i="20"/>
  <c r="A7" i="15" l="1"/>
  <c r="A5" i="15"/>
  <c r="G104" i="20" l="1"/>
  <c r="A29" i="15" l="1"/>
  <c r="H9" i="20" l="1"/>
  <c r="G9" i="20"/>
  <c r="F9" i="20"/>
  <c r="E9" i="20"/>
  <c r="A9" i="20"/>
  <c r="D9" i="20"/>
  <c r="C9" i="20"/>
  <c r="L20" i="15"/>
  <c r="O20" i="15"/>
  <c r="R20" i="15"/>
  <c r="A6" i="15" l="1"/>
  <c r="F22" i="15" l="1"/>
  <c r="E9" i="18" s="1"/>
  <c r="L26" i="15"/>
  <c r="F26" i="15"/>
  <c r="L13" i="15"/>
  <c r="L14" i="15"/>
  <c r="L15" i="15"/>
  <c r="L16" i="15"/>
  <c r="L17" i="15"/>
  <c r="L18" i="15"/>
  <c r="L19" i="15"/>
  <c r="R26" i="15"/>
  <c r="O26" i="15"/>
  <c r="R19" i="15"/>
  <c r="O19" i="15"/>
  <c r="R18" i="15"/>
  <c r="O18" i="15"/>
  <c r="R17" i="15"/>
  <c r="O17" i="15"/>
  <c r="R16" i="15"/>
  <c r="O16" i="15"/>
  <c r="R15" i="15"/>
  <c r="O15" i="15"/>
  <c r="R14" i="15"/>
  <c r="O14" i="15"/>
  <c r="R13" i="15"/>
  <c r="O13" i="15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G50" i="18" l="1"/>
  <c r="H50" i="18" s="1"/>
  <c r="G41" i="18"/>
  <c r="H41" i="18" s="1"/>
  <c r="G39" i="18"/>
  <c r="H39" i="18" s="1"/>
  <c r="J39" i="18" s="1"/>
  <c r="G53" i="18"/>
  <c r="H53" i="18" s="1"/>
  <c r="G28" i="18"/>
  <c r="H28" i="18" s="1"/>
  <c r="G29" i="18"/>
  <c r="H29" i="18" s="1"/>
  <c r="G21" i="18"/>
  <c r="H21" i="18" s="1"/>
  <c r="I21" i="18" s="1"/>
  <c r="G30" i="18"/>
  <c r="G96" i="18"/>
  <c r="H96" i="18" s="1"/>
  <c r="G100" i="18"/>
  <c r="H100" i="18" s="1"/>
  <c r="G97" i="18"/>
  <c r="H97" i="18" s="1"/>
  <c r="G98" i="18"/>
  <c r="H98" i="18" s="1"/>
  <c r="G101" i="18"/>
  <c r="H101" i="18" s="1"/>
  <c r="G99" i="18"/>
  <c r="H99" i="18" s="1"/>
  <c r="G92" i="18"/>
  <c r="H92" i="18" s="1"/>
  <c r="G93" i="18"/>
  <c r="H93" i="18" s="1"/>
  <c r="G90" i="18"/>
  <c r="G91" i="18"/>
  <c r="H91" i="18" s="1"/>
  <c r="G79" i="18"/>
  <c r="H79" i="18" s="1"/>
  <c r="G83" i="18"/>
  <c r="H83" i="18" s="1"/>
  <c r="G87" i="18"/>
  <c r="H87" i="18" s="1"/>
  <c r="G84" i="18"/>
  <c r="H84" i="18" s="1"/>
  <c r="G82" i="18"/>
  <c r="H82" i="18" s="1"/>
  <c r="G80" i="18"/>
  <c r="H80" i="18" s="1"/>
  <c r="G88" i="18"/>
  <c r="H88" i="18" s="1"/>
  <c r="G86" i="18"/>
  <c r="H86" i="18" s="1"/>
  <c r="G81" i="18"/>
  <c r="H81" i="18" s="1"/>
  <c r="G85" i="18"/>
  <c r="H85" i="18" s="1"/>
  <c r="G89" i="18"/>
  <c r="H89" i="18" s="1"/>
  <c r="G78" i="18"/>
  <c r="H78" i="18" s="1"/>
  <c r="H90" i="18"/>
  <c r="G77" i="18"/>
  <c r="G109" i="18"/>
  <c r="G59" i="18"/>
  <c r="G63" i="18"/>
  <c r="G67" i="18"/>
  <c r="G70" i="18"/>
  <c r="G103" i="18"/>
  <c r="G60" i="18"/>
  <c r="G64" i="18"/>
  <c r="G68" i="18"/>
  <c r="G66" i="18"/>
  <c r="G102" i="18"/>
  <c r="G74" i="18"/>
  <c r="G69" i="18"/>
  <c r="G61" i="18"/>
  <c r="G65" i="18"/>
  <c r="G73" i="18"/>
  <c r="G62" i="18"/>
  <c r="G51" i="18"/>
  <c r="G52" i="18"/>
  <c r="G34" i="18"/>
  <c r="G38" i="18"/>
  <c r="G54" i="18"/>
  <c r="G35" i="18"/>
  <c r="G40" i="18"/>
  <c r="G55" i="18"/>
  <c r="G36" i="18"/>
  <c r="G37" i="18"/>
  <c r="G25" i="18"/>
  <c r="G26" i="18"/>
  <c r="G24" i="18"/>
  <c r="G27" i="18"/>
  <c r="G20" i="18"/>
  <c r="G19" i="18"/>
  <c r="G18" i="18"/>
  <c r="G23" i="18"/>
  <c r="G22" i="18"/>
  <c r="G47" i="18"/>
  <c r="G58" i="18"/>
  <c r="G46" i="18"/>
  <c r="G45" i="18"/>
  <c r="G108" i="18"/>
  <c r="G107" i="18"/>
  <c r="G49" i="18"/>
  <c r="G33" i="18"/>
  <c r="A30" i="15"/>
  <c r="I14" i="15"/>
  <c r="I19" i="15"/>
  <c r="I16" i="15"/>
  <c r="I15" i="15"/>
  <c r="I26" i="15"/>
  <c r="A27" i="15" s="1"/>
  <c r="I13" i="15"/>
  <c r="I17" i="15"/>
  <c r="I18" i="15"/>
  <c r="I20" i="15"/>
  <c r="J21" i="18" l="1"/>
  <c r="K21" i="18" s="1"/>
  <c r="I41" i="18"/>
  <c r="J41" i="18"/>
  <c r="I39" i="18"/>
  <c r="I53" i="18"/>
  <c r="J53" i="18"/>
  <c r="J29" i="18"/>
  <c r="I29" i="18"/>
  <c r="J28" i="18"/>
  <c r="I28" i="18"/>
  <c r="H30" i="18"/>
  <c r="J98" i="18"/>
  <c r="J97" i="18"/>
  <c r="I97" i="18"/>
  <c r="I99" i="18"/>
  <c r="J99" i="18"/>
  <c r="I100" i="18"/>
  <c r="J100" i="18"/>
  <c r="J101" i="18"/>
  <c r="I101" i="18"/>
  <c r="J96" i="18"/>
  <c r="I96" i="18"/>
  <c r="J91" i="18"/>
  <c r="I91" i="18"/>
  <c r="I93" i="18"/>
  <c r="I92" i="18"/>
  <c r="J92" i="18"/>
  <c r="I86" i="18"/>
  <c r="J86" i="18"/>
  <c r="I84" i="18"/>
  <c r="J84" i="18"/>
  <c r="I89" i="18"/>
  <c r="J89" i="18"/>
  <c r="I88" i="18"/>
  <c r="J87" i="18"/>
  <c r="I87" i="18"/>
  <c r="I78" i="18"/>
  <c r="J78" i="18"/>
  <c r="I85" i="18"/>
  <c r="J85" i="18"/>
  <c r="J80" i="18"/>
  <c r="I80" i="18"/>
  <c r="I83" i="18"/>
  <c r="I90" i="18"/>
  <c r="J90" i="18"/>
  <c r="I81" i="18"/>
  <c r="J81" i="18"/>
  <c r="I82" i="18"/>
  <c r="J82" i="18"/>
  <c r="J79" i="18"/>
  <c r="I79" i="18"/>
  <c r="H23" i="18"/>
  <c r="H20" i="18"/>
  <c r="J20" i="18" s="1"/>
  <c r="H34" i="18"/>
  <c r="H37" i="18"/>
  <c r="H60" i="18"/>
  <c r="H47" i="18"/>
  <c r="H18" i="18"/>
  <c r="H24" i="18"/>
  <c r="J24" i="18" s="1"/>
  <c r="H36" i="18"/>
  <c r="H54" i="18"/>
  <c r="H51" i="18"/>
  <c r="H61" i="18"/>
  <c r="H66" i="18"/>
  <c r="H103" i="18"/>
  <c r="H59" i="18"/>
  <c r="H77" i="18"/>
  <c r="H46" i="18"/>
  <c r="H25" i="18"/>
  <c r="J25" i="18" s="1"/>
  <c r="H40" i="18"/>
  <c r="H73" i="18"/>
  <c r="J73" i="18" s="1"/>
  <c r="H74" i="18"/>
  <c r="H64" i="18"/>
  <c r="H67" i="18"/>
  <c r="H58" i="18"/>
  <c r="J58" i="18" s="1"/>
  <c r="H27" i="18"/>
  <c r="J27" i="18" s="1"/>
  <c r="H35" i="18"/>
  <c r="H52" i="18"/>
  <c r="H65" i="18"/>
  <c r="H102" i="18"/>
  <c r="I102" i="18" s="1"/>
  <c r="H63" i="18"/>
  <c r="H109" i="18"/>
  <c r="H45" i="18"/>
  <c r="J45" i="18" s="1"/>
  <c r="H22" i="18"/>
  <c r="J22" i="18" s="1"/>
  <c r="H19" i="18"/>
  <c r="J19" i="18" s="1"/>
  <c r="H26" i="18"/>
  <c r="J26" i="18" s="1"/>
  <c r="H55" i="18"/>
  <c r="H38" i="18"/>
  <c r="H62" i="18"/>
  <c r="H69" i="18"/>
  <c r="H68" i="18"/>
  <c r="H70" i="18"/>
  <c r="H49" i="18"/>
  <c r="H107" i="18"/>
  <c r="H108" i="18"/>
  <c r="H33" i="18"/>
  <c r="J33" i="18" s="1"/>
  <c r="A24" i="15"/>
  <c r="J47" i="18" l="1"/>
  <c r="K41" i="18"/>
  <c r="H42" i="18"/>
  <c r="K29" i="18"/>
  <c r="K28" i="18"/>
  <c r="J30" i="18"/>
  <c r="I30" i="18"/>
  <c r="J18" i="18"/>
  <c r="K18" i="18" s="1"/>
  <c r="H31" i="18"/>
  <c r="I47" i="18"/>
  <c r="K47" i="18" s="1"/>
  <c r="J68" i="18"/>
  <c r="J67" i="18"/>
  <c r="J59" i="18"/>
  <c r="J60" i="18"/>
  <c r="H94" i="18"/>
  <c r="J77" i="18"/>
  <c r="J94" i="18" s="1"/>
  <c r="H104" i="18"/>
  <c r="J49" i="18"/>
  <c r="J54" i="18"/>
  <c r="I74" i="18"/>
  <c r="J103" i="18"/>
  <c r="K81" i="18"/>
  <c r="K85" i="18"/>
  <c r="K100" i="18"/>
  <c r="I66" i="18"/>
  <c r="K99" i="18"/>
  <c r="K98" i="18"/>
  <c r="K96" i="18"/>
  <c r="K97" i="18"/>
  <c r="K101" i="18"/>
  <c r="K89" i="18"/>
  <c r="K86" i="18"/>
  <c r="K93" i="18"/>
  <c r="K82" i="18"/>
  <c r="K90" i="18"/>
  <c r="K78" i="18"/>
  <c r="K84" i="18"/>
  <c r="K91" i="18"/>
  <c r="K92" i="18"/>
  <c r="K80" i="18"/>
  <c r="K88" i="18"/>
  <c r="K79" i="18"/>
  <c r="K83" i="18"/>
  <c r="K87" i="18"/>
  <c r="J36" i="18"/>
  <c r="J102" i="18"/>
  <c r="I35" i="18"/>
  <c r="J70" i="18"/>
  <c r="J69" i="18"/>
  <c r="I54" i="18"/>
  <c r="I34" i="18"/>
  <c r="I64" i="18"/>
  <c r="J52" i="18"/>
  <c r="I61" i="18"/>
  <c r="I70" i="18"/>
  <c r="I69" i="18"/>
  <c r="J35" i="18"/>
  <c r="J40" i="18"/>
  <c r="I40" i="18"/>
  <c r="I36" i="18"/>
  <c r="I65" i="18"/>
  <c r="J62" i="18"/>
  <c r="K45" i="18"/>
  <c r="J55" i="18"/>
  <c r="I63" i="18"/>
  <c r="K58" i="18"/>
  <c r="I46" i="18"/>
  <c r="J37" i="18"/>
  <c r="I38" i="18"/>
  <c r="J34" i="18"/>
  <c r="J63" i="18"/>
  <c r="I26" i="18"/>
  <c r="K26" i="18" s="1"/>
  <c r="I22" i="18"/>
  <c r="K22" i="18" s="1"/>
  <c r="J109" i="18"/>
  <c r="I109" i="18"/>
  <c r="I27" i="18"/>
  <c r="K27" i="18" s="1"/>
  <c r="H75" i="18"/>
  <c r="I25" i="18"/>
  <c r="K25" i="18" s="1"/>
  <c r="I94" i="18"/>
  <c r="I24" i="18"/>
  <c r="K24" i="18" s="1"/>
  <c r="I23" i="18"/>
  <c r="I108" i="18"/>
  <c r="J108" i="18"/>
  <c r="J46" i="18"/>
  <c r="I55" i="18"/>
  <c r="I52" i="18"/>
  <c r="I37" i="18"/>
  <c r="J38" i="18"/>
  <c r="J23" i="18"/>
  <c r="J64" i="18"/>
  <c r="J65" i="18"/>
  <c r="I103" i="18"/>
  <c r="I104" i="18" s="1"/>
  <c r="J74" i="18"/>
  <c r="J75" i="18" s="1"/>
  <c r="J61" i="18"/>
  <c r="J66" i="18"/>
  <c r="K66" i="18" s="1"/>
  <c r="I73" i="18"/>
  <c r="I62" i="18"/>
  <c r="H110" i="18"/>
  <c r="I19" i="18"/>
  <c r="H56" i="18"/>
  <c r="H71" i="18"/>
  <c r="I20" i="18"/>
  <c r="K20" i="18" s="1"/>
  <c r="I107" i="18"/>
  <c r="J107" i="18"/>
  <c r="J42" i="18" l="1"/>
  <c r="I42" i="18"/>
  <c r="J104" i="18"/>
  <c r="K30" i="18"/>
  <c r="J31" i="18"/>
  <c r="I31" i="18"/>
  <c r="I75" i="18"/>
  <c r="K54" i="18"/>
  <c r="K38" i="18"/>
  <c r="K35" i="18"/>
  <c r="H111" i="18"/>
  <c r="K62" i="18"/>
  <c r="K40" i="18"/>
  <c r="K34" i="18"/>
  <c r="K94" i="18"/>
  <c r="K36" i="18"/>
  <c r="K37" i="18"/>
  <c r="K70" i="18"/>
  <c r="K61" i="18"/>
  <c r="K69" i="18"/>
  <c r="K65" i="18"/>
  <c r="K64" i="18"/>
  <c r="K46" i="18"/>
  <c r="K60" i="18"/>
  <c r="K63" i="18"/>
  <c r="K68" i="18"/>
  <c r="K55" i="18"/>
  <c r="J110" i="18"/>
  <c r="K109" i="18"/>
  <c r="J56" i="18"/>
  <c r="K23" i="18"/>
  <c r="K108" i="18"/>
  <c r="K67" i="18"/>
  <c r="K59" i="18"/>
  <c r="I56" i="18"/>
  <c r="I110" i="18"/>
  <c r="J71" i="18"/>
  <c r="K19" i="18"/>
  <c r="I71" i="18"/>
  <c r="K33" i="18"/>
  <c r="K49" i="18"/>
  <c r="K74" i="18"/>
  <c r="K102" i="18"/>
  <c r="K73" i="18"/>
  <c r="K107" i="18"/>
  <c r="K77" i="18"/>
  <c r="K103" i="18"/>
  <c r="K42" i="18" l="1"/>
  <c r="K110" i="18"/>
  <c r="K31" i="18"/>
  <c r="K71" i="18"/>
  <c r="K56" i="18"/>
  <c r="K75" i="18"/>
  <c r="J111" i="18"/>
  <c r="I111" i="18" l="1"/>
  <c r="K111" i="18" l="1"/>
  <c r="K104" i="18"/>
</calcChain>
</file>

<file path=xl/sharedStrings.xml><?xml version="1.0" encoding="utf-8"?>
<sst xmlns="http://schemas.openxmlformats.org/spreadsheetml/2006/main" count="399" uniqueCount="288">
  <si>
    <t>DECLARAÇÕES</t>
  </si>
  <si>
    <t>Orçamento COM A DESONERAÇÃO prevista na Lei 13.161/2015</t>
  </si>
  <si>
    <t>Orçamento SEM A DESONERAÇÃO prevista na Lei  13.161/2015</t>
  </si>
  <si>
    <t>Mediana</t>
  </si>
  <si>
    <t>Data</t>
  </si>
  <si>
    <t>Tipo de Obra</t>
  </si>
  <si>
    <t>Contribuição Previdenciária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</si>
  <si>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</si>
  <si>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</si>
  <si>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</si>
  <si>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</si>
  <si>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</si>
  <si>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</si>
  <si>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t>BDI Adotado</t>
  </si>
  <si>
    <t>Valor para simples conferência do enquadramento do BDI nos limites estabelecidos pelo Acórdão TCU 2622/2013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</si>
  <si>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</si>
  <si>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</si>
  <si>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</si>
  <si>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</si>
  <si>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</si>
  <si>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</si>
  <si>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</si>
  <si>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</si>
  <si>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</si>
  <si>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</si>
  <si>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</si>
  <si>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</si>
  <si>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</si>
  <si>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</si>
  <si>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</si>
  <si>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</si>
  <si>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</si>
  <si>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</si>
  <si>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</si>
  <si>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</si>
  <si>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</si>
  <si>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</si>
  <si>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</si>
  <si>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</si>
  <si>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</si>
  <si>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</si>
  <si>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</si>
  <si>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</si>
  <si>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</si>
  <si>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REFERÊNCIA DE CUSTOS UNITÁRIOS (data-base):</t>
  </si>
  <si>
    <t>ITEM</t>
  </si>
  <si>
    <t>QUANT.</t>
  </si>
  <si>
    <t>Aprovação:</t>
  </si>
  <si>
    <t>REFERÊNCIA</t>
  </si>
  <si>
    <t>DESCRIMINAÇÃO</t>
  </si>
  <si>
    <t>UND.</t>
  </si>
  <si>
    <t>CUSTO UNITÁRIO (S/ BDI)</t>
  </si>
  <si>
    <t>VALOR UNITÁRIO (C/ BDI)</t>
  </si>
  <si>
    <t>VALOR TOTAL (R$)</t>
  </si>
  <si>
    <t>Total do Item (R$)</t>
  </si>
  <si>
    <t>TOTAL GERAL (R$)</t>
  </si>
  <si>
    <t>Responsável Técnico:</t>
  </si>
  <si>
    <t>%</t>
  </si>
  <si>
    <t>Material e mão-de-obra</t>
  </si>
  <si>
    <t>TOTAL</t>
  </si>
  <si>
    <t>Pref. Mun. de São Jerônimo</t>
  </si>
  <si>
    <t>PROJETO BÁSICO DE ENGENHARIA</t>
  </si>
  <si>
    <t>Nome e CREA/CAU do Responsável Técnico pelo orçamento</t>
  </si>
  <si>
    <r>
      <t xml:space="preserve">(AC) - </t>
    </r>
    <r>
      <rPr>
        <sz val="12"/>
        <rFont val="Arial"/>
        <family val="2"/>
      </rPr>
      <t>Administração Central</t>
    </r>
  </si>
  <si>
    <r>
      <t xml:space="preserve">(S) + (G) - </t>
    </r>
    <r>
      <rPr>
        <sz val="12"/>
        <rFont val="Arial"/>
        <family val="2"/>
      </rPr>
      <t>Seguro e Garantia</t>
    </r>
  </si>
  <si>
    <r>
      <t xml:space="preserve">(R) - </t>
    </r>
    <r>
      <rPr>
        <sz val="12"/>
        <rFont val="Arial"/>
        <family val="2"/>
      </rPr>
      <t>Risco</t>
    </r>
  </si>
  <si>
    <r>
      <t xml:space="preserve">(DF) - </t>
    </r>
    <r>
      <rPr>
        <sz val="12"/>
        <rFont val="Arial"/>
        <family val="2"/>
      </rPr>
      <t>Despesas Financeiras</t>
    </r>
  </si>
  <si>
    <r>
      <t xml:space="preserve">(L) - </t>
    </r>
    <r>
      <rPr>
        <sz val="12"/>
        <rFont val="Arial"/>
        <family val="2"/>
      </rPr>
      <t>Lucro</t>
    </r>
  </si>
  <si>
    <r>
      <t xml:space="preserve">(I1) - </t>
    </r>
    <r>
      <rPr>
        <sz val="12"/>
        <rFont val="Arial"/>
        <family val="2"/>
      </rPr>
      <t>PIS</t>
    </r>
  </si>
  <si>
    <r>
      <t xml:space="preserve">(I2) - </t>
    </r>
    <r>
      <rPr>
        <sz val="12"/>
        <rFont val="Arial"/>
        <family val="2"/>
      </rPr>
      <t>COFINS</t>
    </r>
  </si>
  <si>
    <r>
      <t xml:space="preserve">(I3) - </t>
    </r>
    <r>
      <rPr>
        <sz val="12"/>
        <rFont val="Arial"/>
        <family val="2"/>
      </rPr>
      <t>ISS</t>
    </r>
  </si>
  <si>
    <r>
      <t xml:space="preserve">(I4) - </t>
    </r>
    <r>
      <rPr>
        <sz val="12"/>
        <rFont val="Arial"/>
        <family val="2"/>
      </rPr>
      <t>Contrib. Previdenciária</t>
    </r>
  </si>
  <si>
    <t>BDI desconsiderando a parcela 
(I4) contribuição previdenciária</t>
  </si>
  <si>
    <t>ANEXO 01- PLANILHA ORÇAMENTÁRIA</t>
  </si>
  <si>
    <t>ANEXO 02- DETALHAMENTO DE BDI</t>
  </si>
  <si>
    <t>ANEXO 03- CRONOGRAMA FÍSICO-FINANCEIRO</t>
  </si>
  <si>
    <t>Sec. Mun. de Educação</t>
  </si>
  <si>
    <t>GILBERTO PRADELLA</t>
  </si>
  <si>
    <t>Arquiteto e Urbanista</t>
  </si>
  <si>
    <t>Limites do valor do BDI para obras do tipo acima selecionado.
Acórdão TCU 2622/2013* (somar I4)</t>
  </si>
  <si>
    <t>M2</t>
  </si>
  <si>
    <t>1ª MEDIÇÃO (30 DIAS)</t>
  </si>
  <si>
    <t>Cau: A14.344-8</t>
  </si>
  <si>
    <t>GILBERTO PRADELLA - CAU A14.344-8</t>
  </si>
  <si>
    <t>Cau A14.344-8</t>
  </si>
  <si>
    <t>MARIA NAZARÉ DIAS DORNELLES</t>
  </si>
  <si>
    <t xml:space="preserve">Nº  RRT do orçamento </t>
  </si>
  <si>
    <t>COBERTURA</t>
  </si>
  <si>
    <t>M</t>
  </si>
  <si>
    <t>M3</t>
  </si>
  <si>
    <t>2ª MEDIÇÃO (30 DIAS)</t>
  </si>
  <si>
    <t>SOLICITANTE: SECRETARIA MUNICIPAL DE EDUCAÇÃO</t>
  </si>
  <si>
    <t>BDI aplicado (Material e mão-de-obra): ......................................................................................................</t>
  </si>
  <si>
    <t>DEMOLIÇÃO DE ALVENARIA DE BLOCO FURADO, DE FORMA MANUAL, SEM REAPROVEITAMENTO. AF_12/2017</t>
  </si>
  <si>
    <t>ESQUADRIAS</t>
  </si>
  <si>
    <t>REMOÇÃO DE PORTAS, DE FORMA MANUAL, SEM REAPROVEITAMENTO. AF_12/2017</t>
  </si>
  <si>
    <t>PINTURA E ACABAMENTO</t>
  </si>
  <si>
    <t>PINTURA ESQUADRIAS</t>
  </si>
  <si>
    <t>1.1</t>
  </si>
  <si>
    <t>4.1</t>
  </si>
  <si>
    <t>DATA</t>
  </si>
  <si>
    <t>RRT/CAU  do responsável técnico GILBERTO PRADELLA-CAU-RS A14.344-8</t>
  </si>
  <si>
    <t>ANEXO 04- DETALHAMENTO DOS ENCARGOS SOCIAIS</t>
  </si>
  <si>
    <t>OBSERVAÇÕES</t>
  </si>
  <si>
    <t>Arq. Gilberto Pradella - Cau: A14.344-8</t>
  </si>
  <si>
    <t>PORTA DE MADEIRA PARA PINTURA, SEMI-OCA (LEVE OU MÉDIA), 80X210CM, ESPESSURA DE 3,5CM, INCLUSO DOBRADIÇAS - FORNECIMENTO E INSTALAÇÃO. AF_08/2015</t>
  </si>
  <si>
    <t>5.2</t>
  </si>
  <si>
    <t>ENCARGOS SOCIAIS DESONERADOS: 83,74%(HORA) 47,06%(MÊS)   *Sinapi</t>
  </si>
  <si>
    <t>DATA:</t>
  </si>
  <si>
    <t>PORTA</t>
  </si>
  <si>
    <t>CHAPISCO APLICADO EM ALVENARIAS E ESTRUTURAS DE CONCRETO INTERNAS, COM COLHER DE PEDREIRO. ARGAMASSA TRAÇO 1:3 COM PREPARO MANUAL. AF_06/2014</t>
  </si>
  <si>
    <t>1.2</t>
  </si>
  <si>
    <t>1.3</t>
  </si>
  <si>
    <t>MASSA ÚNICA, PARA RECEBIMENTO DE PINTURA, EM ARGAMASSA TRAÇO 1:2:8, PREPARO MANUAL, APLICADA MANUALMENTE EM FACES INTERNAS DE PAREDES, ESPESSURA DE 10MM, COM EXECUÇÃO DE TALISCAS. AF_06/2014</t>
  </si>
  <si>
    <t>5.1</t>
  </si>
  <si>
    <t>VALOR MATERIAL (R$)</t>
  </si>
  <si>
    <t>VALOR M.O. (R$)</t>
  </si>
  <si>
    <t>2.1</t>
  </si>
  <si>
    <t>ANEXO 05- ITENS DE MAIOR RELEVÂNCIA</t>
  </si>
  <si>
    <r>
      <t>OBJETO:</t>
    </r>
    <r>
      <rPr>
        <sz val="12"/>
        <rFont val="Arial"/>
        <family val="2"/>
        <scheme val="major"/>
      </rPr>
      <t xml:space="preserve"> E.M.E.F. EVA ALVES PEREIRA</t>
    </r>
  </si>
  <si>
    <r>
      <t>LOCAL DA OBRA:</t>
    </r>
    <r>
      <rPr>
        <sz val="12"/>
        <rFont val="Arial"/>
        <family val="2"/>
        <scheme val="major"/>
      </rPr>
      <t xml:space="preserve"> Estrada Morrinhos, s/n</t>
    </r>
  </si>
  <si>
    <t>JANELAS</t>
  </si>
  <si>
    <t>REMOÇÃO DE JANELAS, DE FORMA MANUAL, SEM REAPROVEITAMENTO. AF_12/2017</t>
  </si>
  <si>
    <t>JANELA DE AÇO BASCULANTE, FIXAÇÃO COM ARGAMASSA, SEM VIDROS, PADRONIZADA. AF_07/2016</t>
  </si>
  <si>
    <t>VIDRO LISO COMUM TRANSPARENTE, ESPESSURA 3MM</t>
  </si>
  <si>
    <t>REMOÇÃO DE TELHAS, DE FIBROCIMENTO, METÁLICA E CERÂMICA, DE FORMA MANUAL, SEM REAPROVEITAMENTO. AF_12/2017</t>
  </si>
  <si>
    <t>REMOÇÃO DE TRAMA DE MADEIRA PARA COBERTURA, DE FORMA MANUAL, SEM REAPROVEITAMENTO. AF_12/2017</t>
  </si>
  <si>
    <t>REMOÇÃO DE TESOURAS DE MADEIRA, COM VÃO MAIOR OU IGUAL A 8M, DE FORMAMANUAL, SEM REAPROVEITAMENTO. AF_12/2017</t>
  </si>
  <si>
    <t>LOCACAO DE ANDAIME METALICO TUBULAR DE ENCAIXE, TIPO DE TORRE, COM LARGURA DE 1 ATE 1,5 M E ALTURA DE *1,00* M</t>
  </si>
  <si>
    <t>M/MÊS</t>
  </si>
  <si>
    <t>CALHA EM CHAPA DE AÇO GALVANIZADO NÚMERO 24, DESENVOLVIMENTO DE 33 CM, INCLUSO TRANSPORTE VERTICAL. AF_06/2016</t>
  </si>
  <si>
    <t>FABRICAÇÃO E INSTALAÇÃO DE TESOURA INTEIRA EM AÇO, VÃO DE 7 M, PARA TELHA ONDULADA DE FIBROCIMENTO, METÁLICA, PLÁSTICA OU TERMOACÚSTICA, INCLUSO IÇAMENTO. AF_12/2015</t>
  </si>
  <si>
    <t>FORRO EM RÉGUAS DE PVC, FRISADO, PARA AMBIENTES COMERCIAIS, INCLUSIVE ESTRUTURA DE FIXAÇÃO. AF_05/2017_P</t>
  </si>
  <si>
    <t>AJUDANTE DE ESTRUTURA METÁLICA COM ENCARGOS COMPLEMENTARES</t>
  </si>
  <si>
    <t>h</t>
  </si>
  <si>
    <t>MONTADOR DE ESTRUTURA METÁLICA COM ENCARGOS COMPLEMENTARES</t>
  </si>
  <si>
    <t>88278</t>
  </si>
  <si>
    <t>ADESIVO ESTRUTURAL A BASE DE RESINA EPOXI PARA INJECAO EM TRINCAS BICOMPONENTE, BAIXA VISCOSIDADE</t>
  </si>
  <si>
    <t>SELANTE A BASE DE RESINAS ACRILICAS PARA TRINCAS</t>
  </si>
  <si>
    <t>KG</t>
  </si>
  <si>
    <t>2.2</t>
  </si>
  <si>
    <t>4</t>
  </si>
  <si>
    <t>4.2</t>
  </si>
  <si>
    <t>73824/001</t>
  </si>
  <si>
    <t xml:space="preserve">PINTURA ESMALTE ALTO BRILHO, DUAS DEMAOS, SOBRE SUPERFICIE METALICA </t>
  </si>
  <si>
    <t>74064/001</t>
  </si>
  <si>
    <t>FUNDO ANTICORROSIVO A BASE DE OXIDO DE FERRO (ZARCAO), DUAS DEMAOS</t>
  </si>
  <si>
    <t>ALVENARIA DE VEDAÇÃO DE BLOCOS CERÂMICOS FURADOS NA HORIZONTAL DE 9X14X19CM (ESPESSURA 9CM) DE PAREDES COM ÁREA LÍQUIDA MAIOR OU IGUAL A 6M² SEM VÃOS E ARGAMASSA DE ASSENTAMENTO COM PREPARO EM BETONEIRA. AF_06/ 2014</t>
  </si>
  <si>
    <t>ESCAVAÇÃO MANUAL DE VALA COM PROFUNDIDADE MENOR OU IGUAL A 1,30 M. AF_03/2016</t>
  </si>
  <si>
    <t>REATERRO MANUAL APILOADO COM SOQUETE. AF_10/2017</t>
  </si>
  <si>
    <t>FUNDAÇÃO E ESTRUTURA</t>
  </si>
  <si>
    <t>FECHAMENTOS E ALVENARIA PAREDES</t>
  </si>
  <si>
    <t>FABRICAÇÃO, MONTAGEM E DESMONTAGEM DE FÔRMA PARA VIGA BALDRAME, EM MADEIRA SERRADA, E=25 MM, 2 UTILIZAÇÕES. AF_06/2017</t>
  </si>
  <si>
    <t>ARMAÇÃO DE BLOCO, VIGA BALDRAME OU SAPATA UTILIZANDO AÇO CA-50 DE 6,3MM - MONTAGEM. AF_06/2017</t>
  </si>
  <si>
    <t>CONCRETAGEM DE BLOCOS DE COROAMENTO E VIGAS BALDRAME, FCK 30 MPA, COM USO DE JERICA LANÇAMENTO, ADENSAMENTO E ACABAMENTO. AF_06/2017</t>
  </si>
  <si>
    <t>MONTAGEM E DESMONTAGEM DE FÔRMA DE PILARES RETANGULARES E ESTRUTURAS SIMILARES COM ÁREA MÉDIA DAS SEÇÕES MENOR OU IGUAL A 0,25 M², PÉ-DIREITO SIMPLES, EM MADEIRA SERRADA, 1 UTILIZAÇÃO. AF_12/2015</t>
  </si>
  <si>
    <t>CONCRETAGEM DE PILARES, FCK = 25 MPA, COM USO DE BALDES EM EDIFICAÇÃOCOM SEÇÃO MÉDIA DE PILARES MENOR OU IGUAL A 0,25 M² - LANÇAMENTO, ADENSAMENTO E ACABAMENTO. AF_12/2015</t>
  </si>
  <si>
    <t>ARMAÇÃO DE PILAR OU VIGA DE UMA ESTRUTURA CONVENCIONAL DE CONCRETO ARMADO EM UM EDIFÍCIO DE MÚLTIPLOS PAVIMENTOS UTILIZANDO AÇO CA-50 DE 8,0MM - MONTAGEM. AF_12/2015</t>
  </si>
  <si>
    <t>74106/001</t>
  </si>
  <si>
    <t>IMPERMEABILIZACAO DE ESTRUTURAS ENTERRADAS, COM TINTA ASFALTICA, DUAS DEMAOS.</t>
  </si>
  <si>
    <t>PISOS</t>
  </si>
  <si>
    <t>CONTRAPISO EM ARGAMASSA TRAÇO 1:4 (CIMENTO E AREIA), PREPARO MECÂNICO COM BETONEIRA 400 L, APLICADO EM ÁREAS SECAS SOBRE LAJE, ADERIDO, ESPESSURA 2CM. AF_06/2014</t>
  </si>
  <si>
    <t>REVESTIMENTO CERÂMICO PARA PISO COM PLACAS TIPO ESMALTADA EXTRA DE DIMENSÕES 35X35 CM APLICADA EM AMBIENTES DE ÁREA MAIOR QUE 10 M2. AF_06/2014</t>
  </si>
  <si>
    <t>PORTA DE MADEIRA PARA PINTURA, SEMI-OCA (LEVE OU MÉDIA), 90X210CM, ESPESSURA DE 3,5CM, INCLUSO DOBRADIÇAS - FORNECIMENTO E INSTALAÇÃO. AF_08/2015</t>
  </si>
  <si>
    <t>FECHADURA DE EMBUTIR PARA PORTAS INTERNAS, COMPLETA, ACABAMENTO PADRÃOPOPULAR, COM EXECUÇÃO DE FURO - FORNECIMENTO E INSTALAÇÃO. AF_08/2015</t>
  </si>
  <si>
    <t>FECHADURA DE EMBUTIR COM CILINDRO, EXTERNA, COMPLETA, ACABAMENTO PADRÃO POPULAR, INCLUSO EXECUÇÃO DE FURO - FORNECIMENTO E INSTALAÇÃO. AF_08/2015</t>
  </si>
  <si>
    <t>INSTALAÇÕES ELÉTRICAS</t>
  </si>
  <si>
    <t>REMOÇÃO DE CABOS ELÉTRICOS, DE FORMA MANUAL, SEM REAPROVEITAMENTO. AF_12/2017</t>
  </si>
  <si>
    <t>CABO DE COBRE FLEXÍVEL ISOLADO, 6 MM², ANTI-CHAMA 450/750 V, PARA CIRCUITOS TERMINAIS - FORNECIMENTO E INSTALAÇÃO. AF_12/2015</t>
  </si>
  <si>
    <t>74065/003</t>
  </si>
  <si>
    <t>PINTURA ESMALTE BRILHANTE PARA MADEIRA, DUAS DEMAOS, SOBRE FUNDO NIVELADOR BRANCO (portas)</t>
  </si>
  <si>
    <t>PONTO DE CONSUMO TERMINAL DE ÁGUA FRIA (SUBRAMAL) COM TUBULAÇÃO DE PVC, DN 25 MM, INSTALADO EM RAMAL DE ÁGUA, INCLUSOS RASGO E CHUMBAMENTO EM ALVENARIA. AF_12/2014</t>
  </si>
  <si>
    <t>TUBO PVC, SERIE NORMAL, ESGOTO PREDIAL, DN 50 MM, FORNECIDO E INSTALADO EM RAMAL DE DESCARGA OU RAMAL DE ESGOTO SANITÁRIO. AF_12/2014</t>
  </si>
  <si>
    <t>FABRICAÇÃO E INSTALAÇÃO DE TESOURA INTEIRA EM AÇO, VÃO DE 12 M, PARA TELHA ONDULADA DE FIBROCIMENTO, METÁLICA, PLÁSTICA OU TERMOACÚSTICA, INCLUSO IÇAMENTO. AF_12/2015</t>
  </si>
  <si>
    <t>TRAMA DE AÇO COMPOSTA POR TERÇAS PARA TELHADOS DE ATÉ 2 ÁGUAS PARA TELHA ONDULADA DE FIBROCIMENTO, METÁLICA, PLÁSTICA OU TERMOACÚSTICA, INCLUSO TRANSPORTE VERTICAL. AF_12/2015</t>
  </si>
  <si>
    <t>1.6</t>
  </si>
  <si>
    <t>1.4</t>
  </si>
  <si>
    <t>1.5</t>
  </si>
  <si>
    <t>1.7</t>
  </si>
  <si>
    <t>1.8</t>
  </si>
  <si>
    <t>1.9</t>
  </si>
  <si>
    <t>1.10</t>
  </si>
  <si>
    <t>2.3</t>
  </si>
  <si>
    <t>2.4</t>
  </si>
  <si>
    <t>2.5</t>
  </si>
  <si>
    <t>2.6</t>
  </si>
  <si>
    <t>2.7</t>
  </si>
  <si>
    <t>2.8</t>
  </si>
  <si>
    <t>3.1</t>
  </si>
  <si>
    <t>3.1.1</t>
  </si>
  <si>
    <t>3.1.2</t>
  </si>
  <si>
    <t>3.1.3</t>
  </si>
  <si>
    <t>3.2</t>
  </si>
  <si>
    <t>3.2.1</t>
  </si>
  <si>
    <t>3.2.2</t>
  </si>
  <si>
    <t>3.2.3</t>
  </si>
  <si>
    <t>3.2.4</t>
  </si>
  <si>
    <t>3.2.5</t>
  </si>
  <si>
    <t>4.3</t>
  </si>
  <si>
    <t>4.5</t>
  </si>
  <si>
    <t>4.4</t>
  </si>
  <si>
    <t>4.6</t>
  </si>
  <si>
    <t>4.7</t>
  </si>
  <si>
    <t>4.8</t>
  </si>
  <si>
    <t>4.9</t>
  </si>
  <si>
    <t>4.10</t>
  </si>
  <si>
    <t>4.11</t>
  </si>
  <si>
    <t>4.12</t>
  </si>
  <si>
    <t>4.13</t>
  </si>
  <si>
    <t>6.1</t>
  </si>
  <si>
    <t>6.2</t>
  </si>
  <si>
    <t>7.1</t>
  </si>
  <si>
    <t>7.2</t>
  </si>
  <si>
    <t>8</t>
  </si>
  <si>
    <t>8.1</t>
  </si>
  <si>
    <t>8.1.1</t>
  </si>
  <si>
    <t>8.1.2</t>
  </si>
  <si>
    <t>8.1.3</t>
  </si>
  <si>
    <t>74131/004</t>
  </si>
  <si>
    <t>DISJUNTOR MONOPOLAR TIPO DIN, CORRENTE NOMINAL DE 10A - FORNECIMENTO E INSTALAÇÃO. AF_04/2016</t>
  </si>
  <si>
    <t>DISJUNTOR MONOPOLAR TIPO DIN, CORRENTE NOMINAL DE 16A - FORNECIMENTO E INSTALAÇÃO. AF_04/2016</t>
  </si>
  <si>
    <t>DISJUNTOR MONOPOLAR TIPO DIN, CORRENTE NOMINAL DE 20A - FORNECIMENTO EINSTALAÇÃO. AF_04/2016</t>
  </si>
  <si>
    <t>INTERRUPTOR SIMPLES (1 MÓDULO), 10A/250V, INCLUINDO SUPORTE E PLACA - FORNECIMENTO E INSTALAÇÃO. AF_12/2015</t>
  </si>
  <si>
    <t>INTERRUPTOR SIMPLES (2 MÓDULOS), 10A/250V, SEM SUPORTE E SEM PLACA - FORNECIMENTO E INSTALAÇÃO. AF_12/2015</t>
  </si>
  <si>
    <t>INTERRUPTOR SIMPLES (3 MÓDULOS), 10A/250V, INCLUINDO SUPORTE E PLACA -FORNECIMENTO E INSTALAÇÃO. AF_12/2015</t>
  </si>
  <si>
    <t>LUMINÁRIA TIPO SPOT, DE SOBREPOR, COM 1 LÂMPADA DE 15 W - FORNECIMENTO E INSTALAÇÃO. AF_11/2017</t>
  </si>
  <si>
    <t>TOMADA BAIXA DE EMBUTIR (1 MÓDULO), 2P+T 10 A, INCLUINDO SUPORTE E PLACA - FORNECIMENTO E INSTALAÇÃO. AF_12/2015</t>
  </si>
  <si>
    <t>TOMADA MÉDIA DE EMBUTIR (2 MÓDULOS), 2P+T 10 A, INCLUINDO SUPORTE E PLACA - FORNECIMENTO E INSTALAÇÃO. AF_12/2015</t>
  </si>
  <si>
    <t>TOMADA ALTA DE EMBUTIR (1 MÓDULO), 2P+T 20 A, INCLUINDO SUPORTE E PLACA - FORNECIMENTO E INSTALAÇÃO. AF_12/2015</t>
  </si>
  <si>
    <t>CABO DE COBRE FLEXÍVEL ISOLADO, 2,5 MM², ANTI-CHAMA 450/750 V, PARA CIRCUITOS TERMINAIS - FORNECIMENTO E INSTALAÇÃO. AF_12/2015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</si>
  <si>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</si>
  <si>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</si>
  <si>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</si>
  <si>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</si>
  <si>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</si>
  <si>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</si>
  <si>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</si>
  <si>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</si>
  <si>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</si>
  <si>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</si>
  <si>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6.14</t>
  </si>
  <si>
    <t>6.13</t>
  </si>
  <si>
    <t>ELETRODUTO FLEXÍVEL CORRUGADO, PVC, DN 32 MM (1"), PARA CIRCUITOS TERMINAIS, INSTALADO EM FORRO - FORNECIMENTO E INSTALAÇÃO. AF_12/2015</t>
  </si>
  <si>
    <t>ELETRODUTO FLEXÍVEL CORRUGADO, PVC, DN 32 MM (1"), PARA CIRCUITOS TERMINAIS, INSTALADO EM PAREDE - FORNECIMENTO E INSTALAÇÃO. AF_12/2015</t>
  </si>
  <si>
    <t>6.15</t>
  </si>
  <si>
    <t>6.16</t>
  </si>
  <si>
    <t>MERCADO</t>
  </si>
  <si>
    <t>EXAUSTOR MECÂNICO PARA BANHEIRO 80M³/H COM DUTO FLEXÍVEL- KIT</t>
  </si>
  <si>
    <t>6.17</t>
  </si>
  <si>
    <t>INSTALAÇÕES HIDROSSANITÁRIAS (BEBEDOUROS, LAVATÓRIO E MÁQUINA DE LAVAR ROUPAS)</t>
  </si>
  <si>
    <t>LAVATÓRIO LOUÇA BRANCA SUSPENSO, 29,5 X 39CM OU EQUIVALENTE, PADRÃO POPULAR - FORNECIMENTO E INSTALAÇÃO. AF_12/2013</t>
  </si>
  <si>
    <t>TORNEIRA CROMADA DE MESA PARA LAVATORIO, PADRAO POPULAR, 1/2 " OU 3/4 " (REF1193)</t>
  </si>
  <si>
    <t>TUBO PVC, SOLDAVEL, DN 25 MM, AGUA FRIA (NBR-5648)</t>
  </si>
  <si>
    <t>JOELHO PVC, SOLDAVEL COM ROSCA, 90 GRAUS, 25 MM X 1/2", PARA AGUA FRIA PREDIAL</t>
  </si>
  <si>
    <t>CURVA DE PVC 90 GRAUS, SOLDAVEL, 25 MM, PARA AGUA FRIA PREDIAL (NBR 5648)</t>
  </si>
  <si>
    <t>TE SOLDAVEL, PVC, 90 GRAUS, 25 MM, PARA AGUA FRIA PREDIAL (NBR 5648)</t>
  </si>
  <si>
    <t>CORTE E DOBRA DE AÇO CA-60, DIÂMETRO DE 5,0 MM, UTILIZADO EM ESTRIBO CONTÍNUO HELICOIDAL. AF_10/2016</t>
  </si>
  <si>
    <t>CINTA DE AMARRAÇÃO DE ALVENARIA MOLDADA IN LOCO EM CONCRETO. AF_03/2016</t>
  </si>
  <si>
    <t>1.11</t>
  </si>
  <si>
    <t>PERFIL "U" DE ACO LAMINADO, "U" 102 X 9,3 (viga tubo retangular)</t>
  </si>
  <si>
    <t>1.12</t>
  </si>
  <si>
    <t>1.13</t>
  </si>
  <si>
    <t>PERFIL "U" DE ACO LAMINADO, "U" 102 X 9,3 (pilarete tubo retangular)</t>
  </si>
  <si>
    <t xml:space="preserve"> DIVISORIA (N3) PAINEL/VIDRO/PAINEL MSO/COMEIA E=35MM -MONTANTE/RODAPE DUPLO ACO GALV PINTADO - COLOCADA (banheiro altura de 1,80m)</t>
  </si>
  <si>
    <t xml:space="preserve"> DIVISORIA (N3) PAINEL/VIDRO/PAINEL MSO/COMEIA E=35MM -MONTANTE/RODAPE DUPLO ACO GALV PINTADO - COLOCADA (altura 2,50m)</t>
  </si>
  <si>
    <t>PORTA DE MADEIRA PARA PINTURA, SEMI-OCA (LEVE OU MÉDIA), *100X210CM, ESPESSURA DE 3,5CM, INCLUSO DOBRADIÇAS - FORNECIMENTO E INSTALAÇÃO. AF_08/2015</t>
  </si>
  <si>
    <t>PORTA DE MADEIRA PARA PINTURA, SEMI-OCA (LEVE OU MÉDIA), 60X210CM, ESPESSURA DE 3,5CM, INCLUSO DOBRADIÇAS - FORNECIMENTO E INSTALAÇÃO. AF_08/2015</t>
  </si>
  <si>
    <t>3.2.6</t>
  </si>
  <si>
    <t>3.2.7</t>
  </si>
  <si>
    <t>REVESTIMENTO CERÂMICO PARA PAREDES INTERNAS COM PLACAS TIPO ESMALTADA EXTRA DE DIMENSÕES 33X45 CM APLICADAS EM AMBIENTES DE ÁREA MENOR QUE
5 M² NA ALTURA INTEIRA DAS PAREDES. AF_06/2014</t>
  </si>
  <si>
    <t>2.9</t>
  </si>
  <si>
    <t>QUADRO DE DISTRIBUICAO DE ENERGIA DE EMBUTIR, EM CHAPA METALICA, PARA *15 DISJUNTORES TERMOMAGNETICOS MONOPOLARES, COM BARRAMENTO TRIFASICO E NEUTRO, FORNECIMENTO E INSTALACAO</t>
  </si>
  <si>
    <t>SINAPI_Custo_Ref_Composicoes_Analitico_RS_201902_Desonerado.xls (considerou a Lei 13.161/2015 referente à esoneração Previdenciária)</t>
  </si>
  <si>
    <t>SINAPI_Preco_Ref_Insumos_RS_022019_NaoDesonerado.XLS (considerou a Lei 13.161/2015 referente à esoneração Previdenciária)</t>
  </si>
  <si>
    <t>TELHAMENTO COM TELHA ONDULADA DE FIBROCIMENTO E = 6 MM, COM RECOBRIMENTO LATERAL DE 1 1/4 DE ONDA PARA TELHADO COM INCLINAÇÃO MÁXIMA DE 10°,
COM ATÉ 2 ÁGUAS, INCLUSO IÇAMENTO. AF_07/2019</t>
  </si>
  <si>
    <t>CUMEEIRA PARA TELHA DE FIBROCIMENTO ONDULADA E = 6 MM, INCLUSO ACESSÓRIOS DE FIXAÇÃO E IÇAMENTO. AF_07/2019</t>
  </si>
  <si>
    <t>7.3</t>
  </si>
  <si>
    <t>7.4</t>
  </si>
  <si>
    <t>7.5</t>
  </si>
  <si>
    <t>7.6</t>
  </si>
  <si>
    <t>7.7</t>
  </si>
  <si>
    <t>7.8</t>
  </si>
  <si>
    <t>3ª MEDIÇÃO (30 DIAS)</t>
  </si>
  <si>
    <t>FORRO</t>
  </si>
  <si>
    <t>EXECUÇÃO DE COBERTURA DE FIBROCIMENTO ACIMA DE 270m²</t>
  </si>
  <si>
    <t>EXECUÇÃO DE FORRO DE PVC ACIMA DE 210m²</t>
  </si>
  <si>
    <t>ELÉTRICA</t>
  </si>
  <si>
    <t>EXECUÇÃO DE INSTALAÇÕES ELÉTRICAS ACIMA DE 210m²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</si>
</sst>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.0_ ;\-#,##0.0\ "/>
    <numFmt numFmtId="167" formatCode="&quot;R$&quot;#,##0.00"/>
    <numFmt numFmtId="168" formatCode="&quot;R$&quot;\ #,##0.0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color indexed="10"/>
      <name val="Arial"/>
      <family val="2"/>
    </font>
    <font>
      <b/>
      <sz val="14"/>
      <name val="Arial"/>
      <family val="2"/>
      <scheme val="major"/>
    </font>
    <font>
      <b/>
      <u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sz val="12"/>
      <color theme="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9">
    <xf numFmtId="0" fontId="0" fillId="0" borderId="0" xfId="0"/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165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7" xfId="1" applyNumberFormat="1" applyFont="1" applyFill="1" applyBorder="1" applyAlignment="1" applyProtection="1">
      <alignment horizontal="center" vertical="center"/>
      <protection hidden="1"/>
    </xf>
    <xf numFmtId="165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43" fontId="0" fillId="0" borderId="20" xfId="1" applyFont="1" applyBorder="1" applyAlignment="1" applyProtection="1">
      <alignment horizontal="center" vertical="center"/>
      <protection hidden="1"/>
    </xf>
    <xf numFmtId="43" fontId="0" fillId="0" borderId="5" xfId="1" applyFont="1" applyBorder="1" applyAlignment="1" applyProtection="1">
      <alignment horizontal="center" vertical="center"/>
      <protection hidden="1"/>
    </xf>
    <xf numFmtId="43" fontId="0" fillId="0" borderId="21" xfId="1" applyFont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43" fontId="0" fillId="0" borderId="2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24" xfId="1" applyFont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43" fontId="0" fillId="0" borderId="26" xfId="1" applyFont="1" applyBorder="1" applyAlignment="1" applyProtection="1">
      <alignment horizontal="center" vertical="center"/>
      <protection hidden="1"/>
    </xf>
    <xf numFmtId="43" fontId="0" fillId="0" borderId="27" xfId="1" applyFont="1" applyBorder="1" applyAlignment="1" applyProtection="1">
      <alignment horizontal="center" vertical="center"/>
      <protection hidden="1"/>
    </xf>
    <xf numFmtId="43" fontId="0" fillId="0" borderId="2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49" fontId="9" fillId="6" borderId="49" xfId="0" applyNumberFormat="1" applyFont="1" applyFill="1" applyBorder="1" applyAlignment="1">
      <alignment horizontal="center" vertical="top"/>
    </xf>
    <xf numFmtId="0" fontId="4" fillId="6" borderId="49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0" fontId="5" fillId="4" borderId="0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9" fillId="6" borderId="49" xfId="0" applyFont="1" applyFill="1" applyBorder="1" applyAlignment="1">
      <alignment horizontal="right" vertical="top"/>
    </xf>
    <xf numFmtId="0" fontId="5" fillId="4" borderId="0" xfId="0" applyFont="1" applyFill="1" applyAlignment="1"/>
    <xf numFmtId="0" fontId="5" fillId="0" borderId="0" xfId="0" applyFont="1" applyAlignment="1"/>
    <xf numFmtId="49" fontId="5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49" fontId="9" fillId="6" borderId="0" xfId="0" applyNumberFormat="1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vertical="top"/>
    </xf>
    <xf numFmtId="44" fontId="5" fillId="6" borderId="0" xfId="2" applyFont="1" applyFill="1" applyBorder="1" applyAlignment="1">
      <alignment vertical="top"/>
    </xf>
    <xf numFmtId="49" fontId="4" fillId="6" borderId="0" xfId="0" applyNumberFormat="1" applyFont="1" applyFill="1" applyBorder="1" applyAlignment="1">
      <alignment horizontal="center" vertical="top"/>
    </xf>
    <xf numFmtId="0" fontId="4" fillId="6" borderId="57" xfId="0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6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49" fontId="5" fillId="5" borderId="0" xfId="0" applyNumberFormat="1" applyFont="1" applyFill="1" applyBorder="1" applyAlignment="1">
      <alignment horizontal="center" vertical="top"/>
    </xf>
    <xf numFmtId="49" fontId="4" fillId="6" borderId="57" xfId="0" applyNumberFormat="1" applyFont="1" applyFill="1" applyBorder="1" applyAlignment="1">
      <alignment vertical="top"/>
    </xf>
    <xf numFmtId="49" fontId="10" fillId="6" borderId="15" xfId="0" applyNumberFormat="1" applyFont="1" applyFill="1" applyBorder="1" applyAlignment="1">
      <alignment vertical="top"/>
    </xf>
    <xf numFmtId="0" fontId="3" fillId="4" borderId="0" xfId="0" applyFont="1" applyFill="1" applyAlignment="1"/>
    <xf numFmtId="0" fontId="4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horizontal="right"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3" borderId="7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45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45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8" borderId="14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164" fontId="4" fillId="8" borderId="0" xfId="1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49" fontId="10" fillId="9" borderId="15" xfId="0" applyNumberFormat="1" applyFont="1" applyFill="1" applyBorder="1" applyAlignment="1">
      <alignment vertical="top"/>
    </xf>
    <xf numFmtId="49" fontId="9" fillId="9" borderId="49" xfId="0" applyNumberFormat="1" applyFont="1" applyFill="1" applyBorder="1" applyAlignment="1">
      <alignment vertical="top"/>
    </xf>
    <xf numFmtId="49" fontId="9" fillId="9" borderId="50" xfId="0" applyNumberFormat="1" applyFont="1" applyFill="1" applyBorder="1" applyAlignment="1">
      <alignment vertical="top"/>
    </xf>
    <xf numFmtId="0" fontId="4" fillId="9" borderId="0" xfId="0" applyFont="1" applyFill="1" applyBorder="1" applyAlignment="1" applyProtection="1">
      <alignment horizontal="left"/>
    </xf>
    <xf numFmtId="0" fontId="4" fillId="9" borderId="85" xfId="0" applyFont="1" applyFill="1" applyBorder="1" applyAlignment="1" applyProtection="1">
      <alignment horizontal="left"/>
    </xf>
    <xf numFmtId="0" fontId="5" fillId="9" borderId="57" xfId="0" applyFont="1" applyFill="1" applyBorder="1" applyAlignment="1" applyProtection="1">
      <alignment vertical="top"/>
    </xf>
    <xf numFmtId="0" fontId="5" fillId="9" borderId="0" xfId="0" applyFont="1" applyFill="1" applyBorder="1" applyAlignment="1" applyProtection="1">
      <alignment vertical="top"/>
    </xf>
    <xf numFmtId="0" fontId="5" fillId="9" borderId="85" xfId="0" applyFont="1" applyFill="1" applyBorder="1" applyAlignment="1" applyProtection="1">
      <alignment vertical="top"/>
    </xf>
    <xf numFmtId="49" fontId="6" fillId="9" borderId="57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6" borderId="0" xfId="0" applyFont="1" applyFill="1" applyBorder="1" applyAlignment="1">
      <alignment horizontal="justify" vertical="top"/>
    </xf>
    <xf numFmtId="0" fontId="5" fillId="4" borderId="0" xfId="0" applyNumberFormat="1" applyFont="1" applyFill="1" applyAlignment="1">
      <alignment vertical="top" wrapText="1"/>
    </xf>
    <xf numFmtId="0" fontId="5" fillId="6" borderId="49" xfId="0" applyNumberFormat="1" applyFont="1" applyFill="1" applyBorder="1" applyAlignment="1">
      <alignment vertical="top" wrapText="1"/>
    </xf>
    <xf numFmtId="0" fontId="5" fillId="6" borderId="0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4" borderId="0" xfId="0" applyNumberFormat="1" applyFont="1" applyFill="1" applyAlignment="1">
      <alignment horizontal="center" vertical="top" wrapText="1"/>
    </xf>
    <xf numFmtId="0" fontId="5" fillId="4" borderId="0" xfId="0" applyNumberFormat="1" applyFont="1" applyFill="1" applyAlignment="1">
      <alignment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Alignment="1">
      <alignment horizontal="center" vertical="top" wrapText="1"/>
    </xf>
    <xf numFmtId="0" fontId="5" fillId="5" borderId="0" xfId="0" applyNumberFormat="1" applyFont="1" applyFill="1" applyBorder="1" applyAlignment="1">
      <alignment vertical="top" wrapText="1"/>
    </xf>
    <xf numFmtId="10" fontId="5" fillId="4" borderId="0" xfId="0" applyNumberFormat="1" applyFont="1" applyFill="1" applyAlignment="1">
      <alignment vertical="top"/>
    </xf>
    <xf numFmtId="10" fontId="9" fillId="6" borderId="50" xfId="0" applyNumberFormat="1" applyFont="1" applyFill="1" applyBorder="1" applyAlignment="1">
      <alignment horizontal="right" vertical="top"/>
    </xf>
    <xf numFmtId="10" fontId="9" fillId="6" borderId="85" xfId="0" applyNumberFormat="1" applyFont="1" applyFill="1" applyBorder="1" applyAlignment="1">
      <alignment horizontal="right" vertical="top"/>
    </xf>
    <xf numFmtId="10" fontId="5" fillId="6" borderId="85" xfId="2" applyNumberFormat="1" applyFont="1" applyFill="1" applyBorder="1" applyAlignment="1">
      <alignment vertical="top"/>
    </xf>
    <xf numFmtId="10" fontId="5" fillId="6" borderId="85" xfId="0" applyNumberFormat="1" applyFont="1" applyFill="1" applyBorder="1" applyAlignment="1">
      <alignment vertical="top"/>
    </xf>
    <xf numFmtId="10" fontId="5" fillId="4" borderId="0" xfId="0" applyNumberFormat="1" applyFont="1" applyFill="1" applyAlignment="1"/>
    <xf numFmtId="10" fontId="5" fillId="5" borderId="0" xfId="0" applyNumberFormat="1" applyFont="1" applyFill="1" applyBorder="1" applyAlignment="1">
      <alignment vertical="top"/>
    </xf>
    <xf numFmtId="10" fontId="5" fillId="0" borderId="0" xfId="0" applyNumberFormat="1" applyFont="1" applyFill="1" applyAlignment="1">
      <alignment vertical="top"/>
    </xf>
    <xf numFmtId="0" fontId="23" fillId="0" borderId="44" xfId="0" applyFont="1" applyBorder="1" applyAlignment="1">
      <alignment horizontal="center" vertical="center"/>
    </xf>
    <xf numFmtId="2" fontId="23" fillId="0" borderId="44" xfId="0" applyNumberFormat="1" applyFont="1" applyBorder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167" fontId="5" fillId="4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Alignment="1">
      <alignment horizontal="center" vertical="center"/>
    </xf>
    <xf numFmtId="167" fontId="5" fillId="5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Border="1" applyAlignment="1">
      <alignment horizontal="center" vertical="center"/>
    </xf>
    <xf numFmtId="167" fontId="21" fillId="4" borderId="0" xfId="0" applyNumberFormat="1" applyFont="1" applyFill="1" applyAlignment="1">
      <alignment horizontal="center" vertical="center"/>
    </xf>
    <xf numFmtId="167" fontId="9" fillId="6" borderId="49" xfId="0" applyNumberFormat="1" applyFont="1" applyFill="1" applyBorder="1" applyAlignment="1">
      <alignment horizontal="center" vertical="center"/>
    </xf>
    <xf numFmtId="167" fontId="19" fillId="6" borderId="0" xfId="0" applyNumberFormat="1" applyFont="1" applyFill="1" applyBorder="1" applyAlignment="1">
      <alignment horizontal="center" vertical="center"/>
    </xf>
    <xf numFmtId="167" fontId="20" fillId="6" borderId="0" xfId="2" applyNumberFormat="1" applyFont="1" applyFill="1" applyBorder="1" applyAlignment="1">
      <alignment horizontal="center" vertical="center"/>
    </xf>
    <xf numFmtId="167" fontId="20" fillId="6" borderId="77" xfId="2" applyNumberFormat="1" applyFont="1" applyFill="1" applyBorder="1" applyAlignment="1">
      <alignment horizontal="center" vertical="center"/>
    </xf>
    <xf numFmtId="167" fontId="19" fillId="6" borderId="77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9" fillId="6" borderId="49" xfId="0" applyNumberFormat="1" applyFont="1" applyFill="1" applyBorder="1" applyAlignment="1">
      <alignment horizontal="center" vertical="center"/>
    </xf>
    <xf numFmtId="2" fontId="19" fillId="6" borderId="0" xfId="0" applyNumberFormat="1" applyFont="1" applyFill="1" applyBorder="1" applyAlignment="1">
      <alignment horizontal="center" vertical="center"/>
    </xf>
    <xf numFmtId="10" fontId="21" fillId="6" borderId="0" xfId="5" applyNumberFormat="1" applyFont="1" applyFill="1" applyBorder="1" applyAlignment="1">
      <alignment horizontal="center" vertical="center"/>
    </xf>
    <xf numFmtId="2" fontId="19" fillId="6" borderId="77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77" xfId="0" applyFont="1" applyFill="1" applyBorder="1" applyAlignment="1">
      <alignment horizontal="center" vertical="center" wrapText="1"/>
    </xf>
    <xf numFmtId="0" fontId="23" fillId="0" borderId="44" xfId="3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19" fillId="6" borderId="0" xfId="0" applyNumberFormat="1" applyFont="1" applyFill="1" applyBorder="1" applyAlignment="1">
      <alignment horizontal="center" vertical="center"/>
    </xf>
    <xf numFmtId="49" fontId="21" fillId="6" borderId="0" xfId="0" applyNumberFormat="1" applyFont="1" applyFill="1" applyBorder="1" applyAlignment="1">
      <alignment horizontal="center" vertical="center"/>
    </xf>
    <xf numFmtId="49" fontId="21" fillId="6" borderId="77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0" fillId="6" borderId="15" xfId="0" applyNumberFormat="1" applyFont="1" applyFill="1" applyBorder="1" applyAlignment="1">
      <alignment horizontal="center" vertical="top"/>
    </xf>
    <xf numFmtId="49" fontId="19" fillId="6" borderId="57" xfId="0" applyNumberFormat="1" applyFont="1" applyFill="1" applyBorder="1" applyAlignment="1">
      <alignment horizontal="center" vertical="top"/>
    </xf>
    <xf numFmtId="49" fontId="21" fillId="6" borderId="57" xfId="0" applyNumberFormat="1" applyFont="1" applyFill="1" applyBorder="1" applyAlignment="1">
      <alignment horizontal="center" vertical="top"/>
    </xf>
    <xf numFmtId="0" fontId="21" fillId="6" borderId="57" xfId="0" applyFont="1" applyFill="1" applyBorder="1" applyAlignment="1">
      <alignment horizontal="center" vertical="top"/>
    </xf>
    <xf numFmtId="0" fontId="21" fillId="6" borderId="97" xfId="0" applyFont="1" applyFill="1" applyBorder="1" applyAlignment="1">
      <alignment horizontal="center" vertical="top"/>
    </xf>
    <xf numFmtId="0" fontId="1" fillId="10" borderId="0" xfId="0" applyFont="1" applyFill="1" applyAlignment="1">
      <alignment horizontal="center" vertical="center"/>
    </xf>
    <xf numFmtId="49" fontId="10" fillId="6" borderId="49" xfId="0" applyNumberFormat="1" applyFont="1" applyFill="1" applyBorder="1" applyAlignment="1">
      <alignment horizontal="center" vertical="top"/>
    </xf>
    <xf numFmtId="0" fontId="20" fillId="4" borderId="0" xfId="0" applyFont="1" applyFill="1" applyAlignment="1">
      <alignment horizontal="center" vertical="center" wrapText="1"/>
    </xf>
    <xf numFmtId="10" fontId="20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3" fillId="0" borderId="44" xfId="3" applyNumberFormat="1" applyFont="1" applyFill="1" applyBorder="1" applyAlignment="1">
      <alignment horizontal="center" vertical="center" wrapText="1"/>
    </xf>
    <xf numFmtId="0" fontId="23" fillId="0" borderId="86" xfId="3" applyFont="1" applyFill="1" applyBorder="1" applyAlignment="1">
      <alignment horizontal="center" vertical="center" wrapText="1"/>
    </xf>
    <xf numFmtId="4" fontId="23" fillId="0" borderId="99" xfId="3" applyNumberFormat="1" applyFont="1" applyFill="1" applyBorder="1" applyAlignment="1">
      <alignment horizontal="center" vertical="center"/>
    </xf>
    <xf numFmtId="2" fontId="23" fillId="0" borderId="99" xfId="1" applyNumberFormat="1" applyFont="1" applyFill="1" applyBorder="1" applyAlignment="1">
      <alignment horizontal="center" vertical="center"/>
    </xf>
    <xf numFmtId="167" fontId="23" fillId="0" borderId="99" xfId="1" applyNumberFormat="1" applyFont="1" applyFill="1" applyBorder="1" applyAlignment="1">
      <alignment horizontal="center" vertical="center"/>
    </xf>
    <xf numFmtId="167" fontId="23" fillId="0" borderId="99" xfId="0" applyNumberFormat="1" applyFont="1" applyBorder="1" applyAlignment="1">
      <alignment horizontal="center" vertical="center"/>
    </xf>
    <xf numFmtId="2" fontId="23" fillId="0" borderId="44" xfId="3" applyNumberFormat="1" applyFont="1" applyFill="1" applyBorder="1" applyAlignment="1">
      <alignment horizontal="center" vertical="center" wrapText="1"/>
    </xf>
    <xf numFmtId="167" fontId="23" fillId="0" borderId="44" xfId="3" applyNumberFormat="1" applyFont="1" applyFill="1" applyBorder="1" applyAlignment="1">
      <alignment horizontal="center" vertical="center" wrapText="1"/>
    </xf>
    <xf numFmtId="49" fontId="24" fillId="0" borderId="44" xfId="3" applyNumberFormat="1" applyFont="1" applyFill="1" applyBorder="1" applyAlignment="1">
      <alignment horizontal="left" vertical="center" wrapText="1"/>
    </xf>
    <xf numFmtId="49" fontId="24" fillId="0" borderId="99" xfId="3" applyNumberFormat="1" applyFont="1" applyFill="1" applyBorder="1" applyAlignment="1">
      <alignment horizontal="left" vertical="center" wrapText="1"/>
    </xf>
    <xf numFmtId="0" fontId="23" fillId="0" borderId="78" xfId="0" applyFont="1" applyBorder="1" applyAlignment="1">
      <alignment horizontal="center"/>
    </xf>
    <xf numFmtId="0" fontId="23" fillId="0" borderId="78" xfId="0" applyFont="1" applyBorder="1" applyAlignment="1">
      <alignment horizontal="center" vertical="center"/>
    </xf>
    <xf numFmtId="167" fontId="22" fillId="0" borderId="79" xfId="0" applyNumberFormat="1" applyFont="1" applyBorder="1" applyAlignment="1">
      <alignment horizontal="center" vertical="center"/>
    </xf>
    <xf numFmtId="0" fontId="23" fillId="0" borderId="78" xfId="3" applyFont="1" applyFill="1" applyBorder="1" applyAlignment="1">
      <alignment horizontal="center" vertical="center" wrapText="1"/>
    </xf>
    <xf numFmtId="49" fontId="23" fillId="0" borderId="101" xfId="3" applyNumberFormat="1" applyFont="1" applyFill="1" applyBorder="1" applyAlignment="1">
      <alignment horizontal="center" vertical="top"/>
    </xf>
    <xf numFmtId="49" fontId="23" fillId="0" borderId="78" xfId="3" applyNumberFormat="1" applyFont="1" applyFill="1" applyBorder="1" applyAlignment="1">
      <alignment horizontal="center" vertical="top" wrapText="1"/>
    </xf>
    <xf numFmtId="0" fontId="23" fillId="0" borderId="101" xfId="0" applyFont="1" applyBorder="1" applyAlignment="1">
      <alignment horizontal="center"/>
    </xf>
    <xf numFmtId="0" fontId="23" fillId="0" borderId="99" xfId="0" applyFont="1" applyBorder="1" applyAlignment="1">
      <alignment horizontal="center" vertical="center"/>
    </xf>
    <xf numFmtId="2" fontId="23" fillId="0" borderId="99" xfId="0" applyNumberFormat="1" applyFont="1" applyBorder="1" applyAlignment="1">
      <alignment horizontal="center" vertical="center"/>
    </xf>
    <xf numFmtId="167" fontId="23" fillId="0" borderId="99" xfId="0" applyNumberFormat="1" applyFont="1" applyFill="1" applyBorder="1" applyAlignment="1">
      <alignment horizontal="center" vertical="center"/>
    </xf>
    <xf numFmtId="167" fontId="22" fillId="0" borderId="100" xfId="0" applyNumberFormat="1" applyFont="1" applyBorder="1" applyAlignment="1">
      <alignment horizontal="center" vertical="center"/>
    </xf>
    <xf numFmtId="10" fontId="20" fillId="6" borderId="0" xfId="5" applyNumberFormat="1" applyFont="1" applyFill="1" applyBorder="1" applyAlignment="1">
      <alignment horizontal="left" vertical="center" wrapText="1"/>
    </xf>
    <xf numFmtId="0" fontId="22" fillId="4" borderId="49" xfId="0" applyFont="1" applyFill="1" applyBorder="1" applyAlignment="1"/>
    <xf numFmtId="0" fontId="23" fillId="11" borderId="0" xfId="3" applyFont="1" applyFill="1" applyBorder="1" applyAlignment="1">
      <alignment horizontal="center" vertical="center" wrapText="1"/>
    </xf>
    <xf numFmtId="0" fontId="24" fillId="11" borderId="0" xfId="3" applyFont="1" applyFill="1" applyBorder="1" applyAlignment="1">
      <alignment horizontal="center" vertical="center" wrapText="1"/>
    </xf>
    <xf numFmtId="0" fontId="23" fillId="11" borderId="85" xfId="3" applyFont="1" applyFill="1" applyBorder="1" applyAlignment="1">
      <alignment horizontal="center" vertical="center" wrapText="1"/>
    </xf>
    <xf numFmtId="167" fontId="21" fillId="6" borderId="0" xfId="0" applyNumberFormat="1" applyFont="1" applyFill="1" applyBorder="1" applyAlignment="1">
      <alignment horizontal="center" vertical="center"/>
    </xf>
    <xf numFmtId="49" fontId="22" fillId="6" borderId="94" xfId="3" applyNumberFormat="1" applyFont="1" applyFill="1" applyBorder="1" applyAlignment="1">
      <alignment horizontal="center" vertical="center" wrapText="1"/>
    </xf>
    <xf numFmtId="49" fontId="22" fillId="6" borderId="95" xfId="3" applyNumberFormat="1" applyFont="1" applyFill="1" applyBorder="1" applyAlignment="1">
      <alignment horizontal="center" vertical="center" wrapText="1"/>
    </xf>
    <xf numFmtId="0" fontId="22" fillId="6" borderId="96" xfId="3" applyFont="1" applyFill="1" applyBorder="1" applyAlignment="1">
      <alignment horizontal="center" vertical="center" wrapText="1"/>
    </xf>
    <xf numFmtId="2" fontId="22" fillId="6" borderId="96" xfId="0" applyNumberFormat="1" applyFont="1" applyFill="1" applyBorder="1" applyAlignment="1">
      <alignment horizontal="center" vertical="center" wrapText="1"/>
    </xf>
    <xf numFmtId="167" fontId="22" fillId="6" borderId="96" xfId="1" applyNumberFormat="1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vertical="top"/>
    </xf>
    <xf numFmtId="0" fontId="9" fillId="6" borderId="57" xfId="0" applyNumberFormat="1" applyFont="1" applyFill="1" applyBorder="1" applyAlignment="1">
      <alignment vertical="top"/>
    </xf>
    <xf numFmtId="0" fontId="4" fillId="6" borderId="57" xfId="0" applyNumberFormat="1" applyFont="1" applyFill="1" applyBorder="1" applyAlignment="1">
      <alignment vertical="top"/>
    </xf>
    <xf numFmtId="49" fontId="3" fillId="6" borderId="89" xfId="3" applyNumberFormat="1" applyFont="1" applyFill="1" applyBorder="1" applyAlignment="1">
      <alignment horizontal="center" vertical="center" wrapText="1"/>
    </xf>
    <xf numFmtId="49" fontId="3" fillId="6" borderId="88" xfId="3" applyNumberFormat="1" applyFont="1" applyFill="1" applyBorder="1" applyAlignment="1">
      <alignment horizontal="center" vertical="center" wrapText="1"/>
    </xf>
    <xf numFmtId="0" fontId="3" fillId="6" borderId="90" xfId="3" applyNumberFormat="1" applyFont="1" applyFill="1" applyBorder="1" applyAlignment="1">
      <alignment horizontal="center" vertical="center" wrapText="1"/>
    </xf>
    <xf numFmtId="0" fontId="3" fillId="6" borderId="90" xfId="3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43" fontId="3" fillId="6" borderId="90" xfId="1" applyFont="1" applyFill="1" applyBorder="1" applyAlignment="1">
      <alignment horizontal="center" vertical="center" wrapText="1"/>
    </xf>
    <xf numFmtId="43" fontId="3" fillId="6" borderId="91" xfId="1" applyFont="1" applyFill="1" applyBorder="1" applyAlignment="1">
      <alignment horizontal="center" vertical="center" wrapText="1"/>
    </xf>
    <xf numFmtId="10" fontId="3" fillId="6" borderId="91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vertical="top"/>
    </xf>
    <xf numFmtId="0" fontId="10" fillId="6" borderId="15" xfId="0" applyNumberFormat="1" applyFont="1" applyFill="1" applyBorder="1" applyAlignment="1">
      <alignment vertical="top"/>
    </xf>
    <xf numFmtId="0" fontId="9" fillId="6" borderId="49" xfId="0" applyNumberFormat="1" applyFont="1" applyFill="1" applyBorder="1" applyAlignment="1">
      <alignment vertical="top"/>
    </xf>
    <xf numFmtId="0" fontId="9" fillId="6" borderId="50" xfId="0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 applyProtection="1">
      <alignment horizontal="left"/>
    </xf>
    <xf numFmtId="0" fontId="4" fillId="6" borderId="85" xfId="0" applyNumberFormat="1" applyFont="1" applyFill="1" applyBorder="1" applyAlignment="1" applyProtection="1">
      <alignment horizontal="left"/>
    </xf>
    <xf numFmtId="0" fontId="5" fillId="6" borderId="57" xfId="0" applyNumberFormat="1" applyFont="1" applyFill="1" applyBorder="1" applyAlignment="1" applyProtection="1">
      <alignment vertical="top"/>
    </xf>
    <xf numFmtId="0" fontId="5" fillId="6" borderId="0" xfId="0" applyNumberFormat="1" applyFont="1" applyFill="1" applyBorder="1" applyAlignment="1" applyProtection="1">
      <alignment vertical="top"/>
    </xf>
    <xf numFmtId="0" fontId="5" fillId="6" borderId="85" xfId="0" applyNumberFormat="1" applyFont="1" applyFill="1" applyBorder="1" applyAlignment="1" applyProtection="1">
      <alignment vertical="top"/>
    </xf>
    <xf numFmtId="0" fontId="21" fillId="6" borderId="85" xfId="0" applyNumberFormat="1" applyFont="1" applyFill="1" applyBorder="1" applyAlignment="1">
      <alignment vertical="top" wrapText="1"/>
    </xf>
    <xf numFmtId="0" fontId="4" fillId="6" borderId="0" xfId="0" applyNumberFormat="1" applyFont="1" applyFill="1" applyBorder="1" applyAlignment="1" applyProtection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85" xfId="0" applyNumberFormat="1" applyFont="1" applyFill="1" applyBorder="1" applyAlignment="1">
      <alignment horizontal="left" vertical="top" wrapText="1"/>
    </xf>
    <xf numFmtId="0" fontId="5" fillId="6" borderId="97" xfId="0" applyNumberFormat="1" applyFont="1" applyFill="1" applyBorder="1" applyAlignment="1" applyProtection="1">
      <alignment horizontal="left" vertical="top"/>
    </xf>
    <xf numFmtId="0" fontId="4" fillId="6" borderId="77" xfId="0" applyNumberFormat="1" applyFont="1" applyFill="1" applyBorder="1" applyAlignment="1" applyProtection="1">
      <alignment horizontal="left" vertical="top" wrapText="1"/>
    </xf>
    <xf numFmtId="0" fontId="5" fillId="6" borderId="77" xfId="0" applyNumberFormat="1" applyFont="1" applyFill="1" applyBorder="1" applyAlignment="1">
      <alignment horizontal="left" vertical="top" wrapText="1"/>
    </xf>
    <xf numFmtId="0" fontId="5" fillId="6" borderId="98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0" fontId="22" fillId="11" borderId="22" xfId="3" applyFont="1" applyFill="1" applyBorder="1" applyAlignment="1">
      <alignment horizontal="center" vertical="top" wrapText="1"/>
    </xf>
    <xf numFmtId="0" fontId="22" fillId="11" borderId="40" xfId="3" applyFont="1" applyFill="1" applyBorder="1" applyAlignment="1">
      <alignment horizontal="center" vertical="center" wrapText="1"/>
    </xf>
    <xf numFmtId="2" fontId="22" fillId="11" borderId="40" xfId="3" applyNumberFormat="1" applyFont="1" applyFill="1" applyBorder="1" applyAlignment="1">
      <alignment horizontal="center" vertical="center" wrapText="1"/>
    </xf>
    <xf numFmtId="167" fontId="22" fillId="11" borderId="40" xfId="3" applyNumberFormat="1" applyFont="1" applyFill="1" applyBorder="1" applyAlignment="1">
      <alignment horizontal="center" vertical="center" wrapText="1"/>
    </xf>
    <xf numFmtId="167" fontId="22" fillId="11" borderId="63" xfId="3" applyNumberFormat="1" applyFont="1" applyFill="1" applyBorder="1" applyAlignment="1">
      <alignment horizontal="center" vertical="center" wrapText="1"/>
    </xf>
    <xf numFmtId="0" fontId="23" fillId="0" borderId="44" xfId="3" applyFont="1" applyFill="1" applyBorder="1" applyAlignment="1">
      <alignment horizontal="left" vertical="center" wrapText="1"/>
    </xf>
    <xf numFmtId="167" fontId="23" fillId="0" borderId="79" xfId="3" applyNumberFormat="1" applyFont="1" applyFill="1" applyBorder="1" applyAlignment="1">
      <alignment horizontal="center" vertical="center" wrapText="1"/>
    </xf>
    <xf numFmtId="43" fontId="3" fillId="6" borderId="88" xfId="1" applyFont="1" applyFill="1" applyBorder="1" applyAlignment="1">
      <alignment horizontal="center" vertical="center" wrapText="1"/>
    </xf>
    <xf numFmtId="43" fontId="3" fillId="6" borderId="42" xfId="1" applyFont="1" applyFill="1" applyBorder="1" applyAlignment="1">
      <alignment horizontal="center" vertical="center" wrapText="1"/>
    </xf>
    <xf numFmtId="14" fontId="22" fillId="4" borderId="49" xfId="0" applyNumberFormat="1" applyFont="1" applyFill="1" applyBorder="1" applyAlignment="1"/>
    <xf numFmtId="49" fontId="22" fillId="11" borderId="97" xfId="3" applyNumberFormat="1" applyFont="1" applyFill="1" applyBorder="1" applyAlignment="1">
      <alignment horizontal="center" vertical="top"/>
    </xf>
    <xf numFmtId="49" fontId="22" fillId="11" borderId="77" xfId="3" applyNumberFormat="1" applyFont="1" applyFill="1" applyBorder="1" applyAlignment="1">
      <alignment horizontal="center" vertical="center"/>
    </xf>
    <xf numFmtId="49" fontId="22" fillId="11" borderId="77" xfId="3" applyNumberFormat="1" applyFont="1" applyFill="1" applyBorder="1" applyAlignment="1">
      <alignment horizontal="center" vertical="center" wrapText="1"/>
    </xf>
    <xf numFmtId="0" fontId="23" fillId="11" borderId="77" xfId="3" applyFont="1" applyFill="1" applyBorder="1" applyAlignment="1">
      <alignment horizontal="center" vertical="center"/>
    </xf>
    <xf numFmtId="2" fontId="23" fillId="11" borderId="77" xfId="1" applyNumberFormat="1" applyFont="1" applyFill="1" applyBorder="1" applyAlignment="1">
      <alignment horizontal="center" vertical="center"/>
    </xf>
    <xf numFmtId="167" fontId="22" fillId="11" borderId="98" xfId="1" applyNumberFormat="1" applyFont="1" applyFill="1" applyBorder="1" applyAlignment="1">
      <alignment horizontal="center" vertical="center"/>
    </xf>
    <xf numFmtId="49" fontId="23" fillId="11" borderId="40" xfId="3" applyNumberFormat="1" applyFont="1" applyFill="1" applyBorder="1" applyAlignment="1">
      <alignment horizontal="center" vertical="center" wrapText="1"/>
    </xf>
    <xf numFmtId="49" fontId="24" fillId="11" borderId="40" xfId="3" applyNumberFormat="1" applyFont="1" applyFill="1" applyBorder="1" applyAlignment="1">
      <alignment horizontal="center" vertical="center" wrapText="1"/>
    </xf>
    <xf numFmtId="2" fontId="23" fillId="11" borderId="40" xfId="3" applyNumberFormat="1" applyFont="1" applyFill="1" applyBorder="1" applyAlignment="1">
      <alignment horizontal="center" vertical="center" wrapText="1"/>
    </xf>
    <xf numFmtId="167" fontId="23" fillId="11" borderId="40" xfId="3" applyNumberFormat="1" applyFont="1" applyFill="1" applyBorder="1" applyAlignment="1">
      <alignment horizontal="center" vertical="center" wrapText="1"/>
    </xf>
    <xf numFmtId="167" fontId="23" fillId="11" borderId="63" xfId="3" applyNumberFormat="1" applyFont="1" applyFill="1" applyBorder="1" applyAlignment="1">
      <alignment horizontal="center" vertical="center" wrapText="1"/>
    </xf>
    <xf numFmtId="0" fontId="23" fillId="11" borderId="40" xfId="3" applyFont="1" applyFill="1" applyBorder="1" applyAlignment="1">
      <alignment horizontal="center" vertical="center" wrapText="1"/>
    </xf>
    <xf numFmtId="0" fontId="24" fillId="11" borderId="40" xfId="3" applyFont="1" applyFill="1" applyBorder="1" applyAlignment="1">
      <alignment horizontal="center" vertical="center" wrapText="1"/>
    </xf>
    <xf numFmtId="49" fontId="23" fillId="11" borderId="57" xfId="3" applyNumberFormat="1" applyFont="1" applyFill="1" applyBorder="1" applyAlignment="1">
      <alignment horizontal="center" vertical="top" wrapText="1"/>
    </xf>
    <xf numFmtId="49" fontId="23" fillId="11" borderId="0" xfId="3" applyNumberFormat="1" applyFont="1" applyFill="1" applyBorder="1" applyAlignment="1">
      <alignment horizontal="center" vertical="center" wrapText="1"/>
    </xf>
    <xf numFmtId="49" fontId="24" fillId="11" borderId="0" xfId="3" applyNumberFormat="1" applyFont="1" applyFill="1" applyBorder="1" applyAlignment="1">
      <alignment horizontal="center" vertical="center" wrapText="1"/>
    </xf>
    <xf numFmtId="2" fontId="23" fillId="11" borderId="0" xfId="3" applyNumberFormat="1" applyFont="1" applyFill="1" applyBorder="1" applyAlignment="1">
      <alignment horizontal="center" vertical="center" wrapText="1"/>
    </xf>
    <xf numFmtId="167" fontId="23" fillId="11" borderId="0" xfId="3" applyNumberFormat="1" applyFont="1" applyFill="1" applyBorder="1" applyAlignment="1">
      <alignment horizontal="center" vertical="center" wrapText="1"/>
    </xf>
    <xf numFmtId="167" fontId="23" fillId="11" borderId="85" xfId="3" applyNumberFormat="1" applyFont="1" applyFill="1" applyBorder="1" applyAlignment="1">
      <alignment horizontal="center" vertical="center" wrapText="1"/>
    </xf>
    <xf numFmtId="0" fontId="22" fillId="11" borderId="39" xfId="3" applyFont="1" applyFill="1" applyBorder="1" applyAlignment="1">
      <alignment horizontal="center" vertical="center" wrapText="1"/>
    </xf>
    <xf numFmtId="0" fontId="22" fillId="11" borderId="57" xfId="3" applyFont="1" applyFill="1" applyBorder="1" applyAlignment="1">
      <alignment horizontal="center" vertical="center" wrapText="1"/>
    </xf>
    <xf numFmtId="49" fontId="22" fillId="11" borderId="22" xfId="3" applyNumberFormat="1" applyFont="1" applyFill="1" applyBorder="1" applyAlignment="1">
      <alignment horizontal="center" vertical="top" wrapText="1"/>
    </xf>
    <xf numFmtId="0" fontId="23" fillId="0" borderId="92" xfId="3" applyFont="1" applyFill="1" applyBorder="1" applyAlignment="1">
      <alignment horizontal="center" vertical="center" wrapText="1"/>
    </xf>
    <xf numFmtId="10" fontId="1" fillId="0" borderId="79" xfId="1" applyNumberFormat="1" applyFont="1" applyFill="1" applyBorder="1" applyAlignment="1">
      <alignment horizontal="right" vertical="center"/>
    </xf>
    <xf numFmtId="43" fontId="1" fillId="0" borderId="41" xfId="1" applyFont="1" applyFill="1" applyBorder="1" applyAlignment="1">
      <alignment horizontal="center" vertical="center"/>
    </xf>
    <xf numFmtId="49" fontId="3" fillId="7" borderId="7" xfId="3" applyNumberFormat="1" applyFont="1" applyFill="1" applyBorder="1" applyAlignment="1">
      <alignment vertical="center"/>
    </xf>
    <xf numFmtId="49" fontId="3" fillId="7" borderId="6" xfId="3" applyNumberFormat="1" applyFont="1" applyFill="1" applyBorder="1" applyAlignment="1">
      <alignment horizontal="center" vertical="center"/>
    </xf>
    <xf numFmtId="0" fontId="3" fillId="7" borderId="6" xfId="3" applyNumberFormat="1" applyFont="1" applyFill="1" applyBorder="1" applyAlignment="1">
      <alignment horizontal="right" vertical="center" wrapText="1"/>
    </xf>
    <xf numFmtId="0" fontId="3" fillId="7" borderId="6" xfId="3" applyFont="1" applyFill="1" applyBorder="1" applyAlignment="1">
      <alignment vertical="center"/>
    </xf>
    <xf numFmtId="4" fontId="3" fillId="7" borderId="6" xfId="1" applyNumberFormat="1" applyFont="1" applyFill="1" applyBorder="1" applyAlignment="1">
      <alignment vertical="center"/>
    </xf>
    <xf numFmtId="43" fontId="3" fillId="7" borderId="6" xfId="1" applyFont="1" applyFill="1" applyBorder="1" applyAlignment="1">
      <alignment vertical="center"/>
    </xf>
    <xf numFmtId="49" fontId="3" fillId="7" borderId="6" xfId="3" applyNumberFormat="1" applyFont="1" applyFill="1" applyBorder="1" applyAlignment="1">
      <alignment horizontal="right" vertical="center"/>
    </xf>
    <xf numFmtId="166" fontId="3" fillId="7" borderId="42" xfId="1" applyNumberFormat="1" applyFont="1" applyFill="1" applyBorder="1" applyAlignment="1">
      <alignment vertical="center"/>
    </xf>
    <xf numFmtId="10" fontId="3" fillId="7" borderId="91" xfId="1" applyNumberFormat="1" applyFont="1" applyFill="1" applyBorder="1" applyAlignment="1">
      <alignment vertical="center"/>
    </xf>
    <xf numFmtId="14" fontId="4" fillId="4" borderId="0" xfId="0" applyNumberFormat="1" applyFont="1" applyFill="1" applyAlignment="1"/>
    <xf numFmtId="167" fontId="23" fillId="0" borderId="44" xfId="0" applyNumberFormat="1" applyFont="1" applyFill="1" applyBorder="1" applyAlignment="1">
      <alignment horizontal="center" vertical="center"/>
    </xf>
    <xf numFmtId="167" fontId="23" fillId="0" borderId="79" xfId="0" applyNumberFormat="1" applyFont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167" fontId="23" fillId="0" borderId="79" xfId="0" applyNumberFormat="1" applyFont="1" applyFill="1" applyBorder="1" applyAlignment="1">
      <alignment horizontal="center" vertical="center"/>
    </xf>
    <xf numFmtId="0" fontId="23" fillId="0" borderId="78" xfId="0" applyFont="1" applyFill="1" applyBorder="1" applyAlignment="1">
      <alignment horizontal="center" vertical="center"/>
    </xf>
    <xf numFmtId="0" fontId="23" fillId="0" borderId="78" xfId="0" applyFont="1" applyFill="1" applyBorder="1" applyAlignment="1" applyProtection="1">
      <alignment horizontal="center" vertical="center"/>
      <protection locked="0"/>
    </xf>
    <xf numFmtId="0" fontId="23" fillId="0" borderId="78" xfId="0" applyFont="1" applyFill="1" applyBorder="1" applyAlignment="1">
      <alignment horizontal="center"/>
    </xf>
    <xf numFmtId="167" fontId="23" fillId="0" borderId="86" xfId="0" applyNumberFormat="1" applyFont="1" applyFill="1" applyBorder="1" applyAlignment="1">
      <alignment horizontal="center" vertical="center"/>
    </xf>
    <xf numFmtId="167" fontId="23" fillId="0" borderId="102" xfId="0" applyNumberFormat="1" applyFont="1" applyFill="1" applyBorder="1" applyAlignment="1">
      <alignment horizontal="center" vertical="center"/>
    </xf>
    <xf numFmtId="0" fontId="22" fillId="11" borderId="25" xfId="3" applyFont="1" applyFill="1" applyBorder="1" applyAlignment="1">
      <alignment horizontal="center" vertical="center" wrapText="1"/>
    </xf>
    <xf numFmtId="0" fontId="23" fillId="11" borderId="82" xfId="3" applyFont="1" applyFill="1" applyBorder="1" applyAlignment="1">
      <alignment horizontal="center" vertical="center" wrapText="1"/>
    </xf>
    <xf numFmtId="0" fontId="24" fillId="11" borderId="82" xfId="3" applyFont="1" applyFill="1" applyBorder="1" applyAlignment="1">
      <alignment horizontal="center" vertical="center" wrapText="1"/>
    </xf>
    <xf numFmtId="0" fontId="23" fillId="11" borderId="83" xfId="3" applyFont="1" applyFill="1" applyBorder="1" applyAlignment="1">
      <alignment horizontal="center" vertical="center" wrapText="1"/>
    </xf>
    <xf numFmtId="168" fontId="3" fillId="7" borderId="6" xfId="1" applyNumberFormat="1" applyFont="1" applyFill="1" applyBorder="1" applyAlignment="1">
      <alignment vertical="center"/>
    </xf>
    <xf numFmtId="168" fontId="3" fillId="7" borderId="7" xfId="1" applyNumberFormat="1" applyFont="1" applyFill="1" applyBorder="1" applyAlignment="1">
      <alignment vertical="center"/>
    </xf>
    <xf numFmtId="168" fontId="3" fillId="7" borderId="42" xfId="1" applyNumberFormat="1" applyFont="1" applyFill="1" applyBorder="1" applyAlignment="1">
      <alignment horizontal="right" vertical="center"/>
    </xf>
    <xf numFmtId="168" fontId="3" fillId="7" borderId="88" xfId="1" applyNumberFormat="1" applyFont="1" applyFill="1" applyBorder="1" applyAlignment="1">
      <alignment vertical="center"/>
    </xf>
    <xf numFmtId="0" fontId="23" fillId="0" borderId="101" xfId="0" applyFont="1" applyBorder="1" applyAlignment="1">
      <alignment horizontal="center" vertical="center"/>
    </xf>
    <xf numFmtId="167" fontId="1" fillId="0" borderId="8" xfId="1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5" fillId="6" borderId="49" xfId="0" applyFont="1" applyFill="1" applyBorder="1" applyAlignment="1">
      <alignment vertical="top"/>
    </xf>
    <xf numFmtId="0" fontId="5" fillId="6" borderId="50" xfId="0" applyFont="1" applyFill="1" applyBorder="1" applyAlignment="1">
      <alignment vertical="top"/>
    </xf>
    <xf numFmtId="0" fontId="5" fillId="6" borderId="85" xfId="0" applyFont="1" applyFill="1" applyBorder="1" applyAlignment="1">
      <alignment vertical="top"/>
    </xf>
    <xf numFmtId="168" fontId="1" fillId="0" borderId="79" xfId="0" applyNumberFormat="1" applyFont="1" applyBorder="1" applyAlignment="1">
      <alignment horizontal="center" vertical="center"/>
    </xf>
    <xf numFmtId="168" fontId="1" fillId="11" borderId="79" xfId="0" applyNumberFormat="1" applyFont="1" applyFill="1" applyBorder="1" applyAlignment="1">
      <alignment horizontal="center" vertical="center"/>
    </xf>
    <xf numFmtId="168" fontId="3" fillId="11" borderId="81" xfId="0" applyNumberFormat="1" applyFont="1" applyFill="1" applyBorder="1" applyAlignment="1">
      <alignment horizontal="center" vertical="center"/>
    </xf>
    <xf numFmtId="168" fontId="3" fillId="0" borderId="79" xfId="0" applyNumberFormat="1" applyFont="1" applyBorder="1" applyAlignment="1">
      <alignment horizontal="center" vertical="center"/>
    </xf>
    <xf numFmtId="0" fontId="1" fillId="11" borderId="102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168" fontId="1" fillId="0" borderId="41" xfId="0" applyNumberFormat="1" applyFont="1" applyBorder="1" applyAlignment="1">
      <alignment horizontal="center" vertical="center"/>
    </xf>
    <xf numFmtId="168" fontId="3" fillId="0" borderId="41" xfId="0" applyNumberFormat="1" applyFont="1" applyBorder="1" applyAlignment="1">
      <alignment horizontal="center" vertical="center"/>
    </xf>
    <xf numFmtId="168" fontId="1" fillId="11" borderId="41" xfId="0" applyNumberFormat="1" applyFont="1" applyFill="1" applyBorder="1" applyAlignment="1">
      <alignment horizontal="center" vertical="center"/>
    </xf>
    <xf numFmtId="168" fontId="3" fillId="11" borderId="103" xfId="0" applyNumberFormat="1" applyFont="1" applyFill="1" applyBorder="1" applyAlignment="1">
      <alignment horizontal="center" vertical="center"/>
    </xf>
    <xf numFmtId="167" fontId="22" fillId="6" borderId="91" xfId="1" applyNumberFormat="1" applyFont="1" applyFill="1" applyBorder="1" applyAlignment="1">
      <alignment horizontal="center" vertical="center" wrapText="1"/>
    </xf>
    <xf numFmtId="0" fontId="23" fillId="11" borderId="63" xfId="3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 applyProtection="1">
      <alignment vertical="top"/>
    </xf>
    <xf numFmtId="0" fontId="5" fillId="4" borderId="49" xfId="0" applyFont="1" applyFill="1" applyBorder="1" applyAlignment="1" applyProtection="1">
      <alignment vertical="top"/>
    </xf>
    <xf numFmtId="0" fontId="5" fillId="0" borderId="50" xfId="0" applyFont="1" applyFill="1" applyBorder="1" applyAlignment="1" applyProtection="1">
      <alignment vertical="top"/>
    </xf>
    <xf numFmtId="0" fontId="4" fillId="6" borderId="85" xfId="0" applyNumberFormat="1" applyFont="1" applyFill="1" applyBorder="1" applyAlignment="1" applyProtection="1">
      <alignment horizontal="left" vertical="top" wrapText="1"/>
    </xf>
    <xf numFmtId="0" fontId="5" fillId="6" borderId="57" xfId="0" applyNumberFormat="1" applyFont="1" applyFill="1" applyBorder="1" applyAlignment="1" applyProtection="1">
      <alignment horizontal="left" vertical="top"/>
    </xf>
    <xf numFmtId="0" fontId="22" fillId="4" borderId="57" xfId="0" applyFont="1" applyFill="1" applyBorder="1" applyAlignment="1"/>
    <xf numFmtId="14" fontId="22" fillId="4" borderId="0" xfId="0" applyNumberFormat="1" applyFont="1" applyFill="1" applyBorder="1" applyAlignment="1"/>
    <xf numFmtId="2" fontId="20" fillId="4" borderId="85" xfId="0" applyNumberFormat="1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horizontal="center"/>
    </xf>
    <xf numFmtId="167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2" fontId="21" fillId="4" borderId="85" xfId="0" applyNumberFormat="1" applyFont="1" applyFill="1" applyBorder="1" applyAlignment="1">
      <alignment horizontal="center" vertical="center"/>
    </xf>
    <xf numFmtId="0" fontId="20" fillId="5" borderId="97" xfId="0" applyFont="1" applyFill="1" applyBorder="1" applyAlignment="1">
      <alignment horizontal="center"/>
    </xf>
    <xf numFmtId="0" fontId="20" fillId="5" borderId="77" xfId="0" applyFont="1" applyFill="1" applyBorder="1" applyAlignment="1">
      <alignment horizontal="center" vertical="center"/>
    </xf>
    <xf numFmtId="0" fontId="20" fillId="5" borderId="77" xfId="0" applyFont="1" applyFill="1" applyBorder="1" applyAlignment="1">
      <alignment horizontal="center" vertical="center" wrapText="1"/>
    </xf>
    <xf numFmtId="2" fontId="20" fillId="5" borderId="98" xfId="0" applyNumberFormat="1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/>
    </xf>
    <xf numFmtId="0" fontId="27" fillId="11" borderId="40" xfId="0" applyFont="1" applyFill="1" applyBorder="1" applyAlignment="1">
      <alignment horizontal="center" vertical="center"/>
    </xf>
    <xf numFmtId="2" fontId="27" fillId="11" borderId="63" xfId="0" applyNumberFormat="1" applyFont="1" applyFill="1" applyBorder="1" applyAlignment="1">
      <alignment horizontal="center" vertical="center"/>
    </xf>
    <xf numFmtId="0" fontId="28" fillId="11" borderId="40" xfId="0" applyFont="1" applyFill="1" applyBorder="1" applyAlignment="1">
      <alignment horizontal="center" vertical="center" wrapText="1"/>
    </xf>
    <xf numFmtId="0" fontId="23" fillId="0" borderId="78" xfId="0" applyFont="1" applyFill="1" applyBorder="1" applyAlignment="1" applyProtection="1">
      <alignment horizontal="center" vertical="top"/>
      <protection locked="0"/>
    </xf>
    <xf numFmtId="0" fontId="1" fillId="0" borderId="78" xfId="0" applyFont="1" applyFill="1" applyBorder="1" applyAlignment="1" applyProtection="1">
      <alignment horizontal="center" vertical="top"/>
      <protection locked="0"/>
    </xf>
    <xf numFmtId="0" fontId="23" fillId="4" borderId="78" xfId="3" applyFont="1" applyFill="1" applyBorder="1" applyAlignment="1">
      <alignment horizontal="center" vertical="center" wrapText="1"/>
    </xf>
    <xf numFmtId="0" fontId="22" fillId="8" borderId="22" xfId="3" applyFont="1" applyFill="1" applyBorder="1" applyAlignment="1">
      <alignment horizontal="center" vertical="center" wrapText="1"/>
    </xf>
    <xf numFmtId="0" fontId="23" fillId="8" borderId="40" xfId="3" applyFont="1" applyFill="1" applyBorder="1" applyAlignment="1">
      <alignment horizontal="center" vertical="center" wrapText="1"/>
    </xf>
    <xf numFmtId="0" fontId="24" fillId="8" borderId="40" xfId="3" applyFont="1" applyFill="1" applyBorder="1" applyAlignment="1">
      <alignment horizontal="center" vertical="center" wrapText="1"/>
    </xf>
    <xf numFmtId="0" fontId="23" fillId="8" borderId="63" xfId="3" applyFont="1" applyFill="1" applyBorder="1" applyAlignment="1">
      <alignment horizontal="center" vertical="center" wrapText="1"/>
    </xf>
    <xf numFmtId="168" fontId="1" fillId="8" borderId="41" xfId="0" applyNumberFormat="1" applyFont="1" applyFill="1" applyBorder="1" applyAlignment="1">
      <alignment horizontal="center" vertical="center"/>
    </xf>
    <xf numFmtId="168" fontId="1" fillId="8" borderId="79" xfId="0" applyNumberFormat="1" applyFont="1" applyFill="1" applyBorder="1" applyAlignment="1">
      <alignment horizontal="center" vertical="center"/>
    </xf>
    <xf numFmtId="0" fontId="22" fillId="8" borderId="51" xfId="3" applyFont="1" applyFill="1" applyBorder="1" applyAlignment="1">
      <alignment horizontal="center" vertical="center" wrapText="1"/>
    </xf>
    <xf numFmtId="0" fontId="23" fillId="8" borderId="8" xfId="3" applyFont="1" applyFill="1" applyBorder="1" applyAlignment="1">
      <alignment horizontal="center" vertical="center" wrapText="1"/>
    </xf>
    <xf numFmtId="0" fontId="24" fillId="8" borderId="8" xfId="3" applyFont="1" applyFill="1" applyBorder="1" applyAlignment="1">
      <alignment horizontal="center" vertical="center" wrapText="1"/>
    </xf>
    <xf numFmtId="0" fontId="23" fillId="8" borderId="52" xfId="3" applyFont="1" applyFill="1" applyBorder="1" applyAlignment="1">
      <alignment horizontal="center" vertical="center" wrapText="1"/>
    </xf>
    <xf numFmtId="0" fontId="23" fillId="0" borderId="101" xfId="0" applyFont="1" applyFill="1" applyBorder="1" applyAlignment="1">
      <alignment horizontal="center" vertical="center"/>
    </xf>
    <xf numFmtId="0" fontId="23" fillId="0" borderId="99" xfId="0" applyFont="1" applyFill="1" applyBorder="1" applyAlignment="1">
      <alignment horizontal="center" vertical="center"/>
    </xf>
    <xf numFmtId="0" fontId="23" fillId="0" borderId="92" xfId="0" applyFont="1" applyFill="1" applyBorder="1" applyAlignment="1" applyProtection="1">
      <alignment horizontal="center" vertical="center"/>
      <protection locked="0"/>
    </xf>
    <xf numFmtId="167" fontId="23" fillId="0" borderId="86" xfId="0" applyNumberFormat="1" applyFont="1" applyBorder="1" applyAlignment="1">
      <alignment horizontal="center" vertical="center"/>
    </xf>
    <xf numFmtId="167" fontId="23" fillId="0" borderId="102" xfId="0" applyNumberFormat="1" applyFont="1" applyBorder="1" applyAlignment="1">
      <alignment horizontal="center" vertical="center"/>
    </xf>
    <xf numFmtId="49" fontId="22" fillId="11" borderId="25" xfId="3" applyNumberFormat="1" applyFont="1" applyFill="1" applyBorder="1" applyAlignment="1">
      <alignment horizontal="center" vertical="top" wrapText="1"/>
    </xf>
    <xf numFmtId="2" fontId="23" fillId="11" borderId="82" xfId="1" applyNumberFormat="1" applyFont="1" applyFill="1" applyBorder="1" applyAlignment="1">
      <alignment horizontal="center" vertical="center" wrapText="1"/>
    </xf>
    <xf numFmtId="167" fontId="23" fillId="11" borderId="82" xfId="1" applyNumberFormat="1" applyFont="1" applyFill="1" applyBorder="1" applyAlignment="1">
      <alignment horizontal="center" vertical="center" wrapText="1"/>
    </xf>
    <xf numFmtId="167" fontId="23" fillId="11" borderId="83" xfId="1" applyNumberFormat="1" applyFont="1" applyFill="1" applyBorder="1" applyAlignment="1">
      <alignment horizontal="center" vertical="center" wrapText="1"/>
    </xf>
    <xf numFmtId="0" fontId="22" fillId="8" borderId="92" xfId="3" applyFont="1" applyFill="1" applyBorder="1" applyAlignment="1">
      <alignment horizontal="center" vertical="center" wrapText="1"/>
    </xf>
    <xf numFmtId="0" fontId="22" fillId="8" borderId="86" xfId="3" applyFont="1" applyFill="1" applyBorder="1" applyAlignment="1">
      <alignment horizontal="center" vertical="center" wrapText="1"/>
    </xf>
    <xf numFmtId="0" fontId="22" fillId="8" borderId="44" xfId="3" applyFont="1" applyFill="1" applyBorder="1" applyAlignment="1">
      <alignment horizontal="left" vertical="center" wrapText="1"/>
    </xf>
    <xf numFmtId="0" fontId="22" fillId="8" borderId="44" xfId="3" applyFont="1" applyFill="1" applyBorder="1" applyAlignment="1">
      <alignment horizontal="center" vertical="center" wrapText="1"/>
    </xf>
    <xf numFmtId="2" fontId="22" fillId="8" borderId="44" xfId="3" applyNumberFormat="1" applyFont="1" applyFill="1" applyBorder="1" applyAlignment="1">
      <alignment horizontal="center" vertical="center" wrapText="1"/>
    </xf>
    <xf numFmtId="167" fontId="22" fillId="8" borderId="44" xfId="3" applyNumberFormat="1" applyFont="1" applyFill="1" applyBorder="1" applyAlignment="1">
      <alignment horizontal="center" vertical="center" wrapText="1"/>
    </xf>
    <xf numFmtId="167" fontId="22" fillId="8" borderId="79" xfId="3" applyNumberFormat="1" applyFont="1" applyFill="1" applyBorder="1" applyAlignment="1">
      <alignment horizontal="center" vertical="center" wrapText="1"/>
    </xf>
    <xf numFmtId="0" fontId="22" fillId="0" borderId="44" xfId="3" applyFont="1" applyFill="1" applyBorder="1" applyAlignment="1">
      <alignment horizontal="left" vertical="center" wrapText="1"/>
    </xf>
    <xf numFmtId="0" fontId="22" fillId="0" borderId="44" xfId="3" applyFont="1" applyFill="1" applyBorder="1" applyAlignment="1">
      <alignment horizontal="center" vertical="center" wrapText="1"/>
    </xf>
    <xf numFmtId="2" fontId="22" fillId="0" borderId="44" xfId="3" applyNumberFormat="1" applyFont="1" applyFill="1" applyBorder="1" applyAlignment="1">
      <alignment horizontal="center" vertical="center" wrapText="1"/>
    </xf>
    <xf numFmtId="167" fontId="22" fillId="0" borderId="44" xfId="3" applyNumberFormat="1" applyFont="1" applyFill="1" applyBorder="1" applyAlignment="1">
      <alignment horizontal="center" vertical="center" wrapText="1"/>
    </xf>
    <xf numFmtId="167" fontId="22" fillId="0" borderId="79" xfId="3" applyNumberFormat="1" applyFont="1" applyFill="1" applyBorder="1" applyAlignment="1">
      <alignment horizontal="center" vertical="center" wrapText="1"/>
    </xf>
    <xf numFmtId="0" fontId="22" fillId="0" borderId="92" xfId="3" applyFont="1" applyFill="1" applyBorder="1" applyAlignment="1">
      <alignment horizontal="center" vertical="center" wrapText="1"/>
    </xf>
    <xf numFmtId="0" fontId="22" fillId="0" borderId="86" xfId="3" applyFont="1" applyFill="1" applyBorder="1" applyAlignment="1">
      <alignment horizontal="center" vertical="center" wrapText="1"/>
    </xf>
    <xf numFmtId="49" fontId="23" fillId="0" borderId="78" xfId="3" applyNumberFormat="1" applyFont="1" applyFill="1" applyBorder="1" applyAlignment="1">
      <alignment horizontal="center" vertical="center" wrapText="1"/>
    </xf>
    <xf numFmtId="0" fontId="30" fillId="0" borderId="44" xfId="0" applyFont="1" applyBorder="1" applyAlignment="1">
      <alignment horizontal="left" wrapText="1"/>
    </xf>
    <xf numFmtId="0" fontId="30" fillId="0" borderId="44" xfId="0" applyFont="1" applyBorder="1" applyAlignment="1">
      <alignment horizontal="left" vertical="top" wrapText="1"/>
    </xf>
    <xf numFmtId="0" fontId="30" fillId="0" borderId="44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wrapText="1"/>
    </xf>
    <xf numFmtId="0" fontId="30" fillId="0" borderId="99" xfId="0" applyFont="1" applyBorder="1" applyAlignment="1">
      <alignment horizontal="center" vertical="center" wrapText="1"/>
    </xf>
    <xf numFmtId="0" fontId="30" fillId="0" borderId="99" xfId="0" applyFont="1" applyBorder="1" applyAlignment="1">
      <alignment horizontal="left" wrapText="1"/>
    </xf>
    <xf numFmtId="0" fontId="30" fillId="0" borderId="99" xfId="0" applyFont="1" applyBorder="1" applyAlignment="1">
      <alignment horizontal="left" vertical="top" wrapText="1"/>
    </xf>
    <xf numFmtId="0" fontId="30" fillId="0" borderId="99" xfId="0" applyFont="1" applyFill="1" applyBorder="1" applyAlignment="1">
      <alignment horizontal="left" wrapText="1"/>
    </xf>
    <xf numFmtId="2" fontId="23" fillId="0" borderId="99" xfId="0" applyNumberFormat="1" applyFont="1" applyFill="1" applyBorder="1" applyAlignment="1">
      <alignment horizontal="center" vertical="center"/>
    </xf>
    <xf numFmtId="2" fontId="23" fillId="4" borderId="44" xfId="3" applyNumberFormat="1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left" vertical="center" wrapText="1"/>
    </xf>
    <xf numFmtId="2" fontId="23" fillId="0" borderId="44" xfId="0" applyNumberFormat="1" applyFont="1" applyFill="1" applyBorder="1" applyAlignment="1">
      <alignment horizontal="center" vertical="center"/>
    </xf>
    <xf numFmtId="0" fontId="30" fillId="0" borderId="86" xfId="0" applyFont="1" applyBorder="1" applyAlignment="1">
      <alignment horizontal="left" wrapText="1"/>
    </xf>
    <xf numFmtId="0" fontId="30" fillId="0" borderId="11" xfId="0" applyFont="1" applyFill="1" applyBorder="1" applyAlignment="1" applyProtection="1">
      <alignment horizontal="left" vertical="center" wrapText="1"/>
      <protection locked="0"/>
    </xf>
    <xf numFmtId="2" fontId="23" fillId="0" borderId="9" xfId="6" applyNumberFormat="1" applyFont="1" applyFill="1" applyBorder="1" applyAlignment="1">
      <alignment horizontal="center" vertical="center"/>
    </xf>
    <xf numFmtId="0" fontId="30" fillId="0" borderId="39" xfId="0" applyFont="1" applyFill="1" applyBorder="1" applyAlignment="1" applyProtection="1">
      <alignment horizontal="left" vertical="center" wrapText="1"/>
      <protection locked="0"/>
    </xf>
    <xf numFmtId="2" fontId="23" fillId="0" borderId="41" xfId="6" applyNumberFormat="1" applyFont="1" applyFill="1" applyBorder="1" applyAlignment="1">
      <alignment horizontal="center" vertical="center"/>
    </xf>
    <xf numFmtId="0" fontId="30" fillId="0" borderId="44" xfId="0" applyFont="1" applyBorder="1" applyAlignment="1">
      <alignment horizontal="left" vertical="center" wrapText="1"/>
    </xf>
    <xf numFmtId="0" fontId="30" fillId="0" borderId="44" xfId="0" applyFont="1" applyFill="1" applyBorder="1" applyAlignment="1" applyProtection="1">
      <alignment horizontal="left" vertical="center" wrapText="1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30" fillId="0" borderId="44" xfId="3" applyFont="1" applyFill="1" applyBorder="1" applyAlignment="1">
      <alignment horizontal="left" vertical="top" wrapText="1"/>
    </xf>
    <xf numFmtId="2" fontId="23" fillId="0" borderId="44" xfId="6" applyNumberFormat="1" applyFont="1" applyFill="1" applyBorder="1" applyAlignment="1">
      <alignment horizontal="center" vertical="center"/>
    </xf>
    <xf numFmtId="2" fontId="23" fillId="0" borderId="44" xfId="1" applyNumberFormat="1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left" vertical="top" wrapText="1"/>
    </xf>
    <xf numFmtId="0" fontId="23" fillId="0" borderId="99" xfId="3" applyFont="1" applyFill="1" applyBorder="1" applyAlignment="1">
      <alignment horizontal="center" vertical="center"/>
    </xf>
    <xf numFmtId="0" fontId="23" fillId="0" borderId="44" xfId="0" applyFont="1" applyBorder="1" applyAlignment="1">
      <alignment horizontal="left" wrapText="1"/>
    </xf>
    <xf numFmtId="0" fontId="23" fillId="0" borderId="44" xfId="3" applyFont="1" applyFill="1" applyBorder="1" applyAlignment="1">
      <alignment horizontal="center" vertical="center"/>
    </xf>
    <xf numFmtId="0" fontId="23" fillId="0" borderId="44" xfId="0" applyFont="1" applyBorder="1" applyAlignment="1">
      <alignment horizontal="left" vertical="center" wrapText="1"/>
    </xf>
    <xf numFmtId="0" fontId="23" fillId="0" borderId="99" xfId="0" applyFont="1" applyBorder="1" applyAlignment="1">
      <alignment horizontal="left" vertical="center" wrapText="1"/>
    </xf>
    <xf numFmtId="0" fontId="30" fillId="0" borderId="44" xfId="0" applyFont="1" applyBorder="1" applyAlignment="1">
      <alignment vertical="top" wrapText="1"/>
    </xf>
    <xf numFmtId="0" fontId="31" fillId="0" borderId="44" xfId="0" applyFont="1" applyBorder="1" applyAlignment="1">
      <alignment horizontal="center" vertical="center"/>
    </xf>
    <xf numFmtId="167" fontId="31" fillId="0" borderId="44" xfId="0" applyNumberFormat="1" applyFont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 wrapText="1"/>
    </xf>
    <xf numFmtId="167" fontId="31" fillId="0" borderId="99" xfId="0" applyNumberFormat="1" applyFont="1" applyBorder="1" applyAlignment="1">
      <alignment horizontal="center" vertical="center"/>
    </xf>
    <xf numFmtId="167" fontId="31" fillId="0" borderId="99" xfId="1" applyNumberFormat="1" applyFont="1" applyFill="1" applyBorder="1" applyAlignment="1">
      <alignment horizontal="center" vertical="center"/>
    </xf>
    <xf numFmtId="0" fontId="27" fillId="11" borderId="40" xfId="3" applyFont="1" applyFill="1" applyBorder="1" applyAlignment="1">
      <alignment horizontal="center" vertical="center" wrapText="1"/>
    </xf>
    <xf numFmtId="167" fontId="27" fillId="11" borderId="40" xfId="3" applyNumberFormat="1" applyFont="1" applyFill="1" applyBorder="1" applyAlignment="1">
      <alignment horizontal="center" vertical="center" wrapText="1"/>
    </xf>
    <xf numFmtId="0" fontId="29" fillId="0" borderId="44" xfId="0" applyFont="1" applyFill="1" applyBorder="1" applyAlignment="1" applyProtection="1">
      <alignment horizontal="center" vertical="center"/>
      <protection locked="0"/>
    </xf>
    <xf numFmtId="0" fontId="31" fillId="0" borderId="99" xfId="0" applyFont="1" applyBorder="1" applyAlignment="1">
      <alignment horizontal="center" vertical="center"/>
    </xf>
    <xf numFmtId="0" fontId="31" fillId="0" borderId="99" xfId="0" applyFont="1" applyFill="1" applyBorder="1" applyAlignment="1">
      <alignment horizontal="center" vertical="center"/>
    </xf>
    <xf numFmtId="167" fontId="31" fillId="0" borderId="99" xfId="0" applyNumberFormat="1" applyFont="1" applyFill="1" applyBorder="1" applyAlignment="1">
      <alignment horizontal="center" vertical="center"/>
    </xf>
    <xf numFmtId="0" fontId="31" fillId="4" borderId="44" xfId="3" applyFont="1" applyFill="1" applyBorder="1" applyAlignment="1">
      <alignment horizontal="center" vertical="center" wrapText="1"/>
    </xf>
    <xf numFmtId="0" fontId="31" fillId="0" borderId="44" xfId="3" applyFont="1" applyFill="1" applyBorder="1" applyAlignment="1">
      <alignment horizontal="center" vertical="center" wrapText="1"/>
    </xf>
    <xf numFmtId="167" fontId="31" fillId="4" borderId="44" xfId="3" applyNumberFormat="1" applyFont="1" applyFill="1" applyBorder="1" applyAlignment="1">
      <alignment horizontal="center" vertical="center" wrapText="1"/>
    </xf>
    <xf numFmtId="0" fontId="31" fillId="11" borderId="82" xfId="3" applyFont="1" applyFill="1" applyBorder="1" applyAlignment="1">
      <alignment horizontal="center" vertical="center" wrapText="1"/>
    </xf>
    <xf numFmtId="0" fontId="31" fillId="8" borderId="8" xfId="3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31" fillId="0" borderId="86" xfId="3" applyFont="1" applyFill="1" applyBorder="1" applyAlignment="1">
      <alignment horizontal="center" vertical="center" wrapText="1"/>
    </xf>
    <xf numFmtId="167" fontId="31" fillId="0" borderId="44" xfId="0" applyNumberFormat="1" applyFont="1" applyFill="1" applyBorder="1" applyAlignment="1">
      <alignment horizontal="center" vertical="center"/>
    </xf>
    <xf numFmtId="0" fontId="31" fillId="8" borderId="40" xfId="3" applyFont="1" applyFill="1" applyBorder="1" applyAlignment="1">
      <alignment horizontal="center" vertical="center" wrapText="1"/>
    </xf>
    <xf numFmtId="167" fontId="31" fillId="0" borderId="86" xfId="0" applyNumberFormat="1" applyFont="1" applyFill="1" applyBorder="1" applyAlignment="1">
      <alignment horizontal="center" vertical="center"/>
    </xf>
    <xf numFmtId="49" fontId="31" fillId="11" borderId="82" xfId="3" applyNumberFormat="1" applyFont="1" applyFill="1" applyBorder="1" applyAlignment="1">
      <alignment horizontal="center" vertical="center" wrapText="1"/>
    </xf>
    <xf numFmtId="167" fontId="31" fillId="11" borderId="82" xfId="1" applyNumberFormat="1" applyFont="1" applyFill="1" applyBorder="1" applyAlignment="1">
      <alignment horizontal="center" vertical="center" wrapText="1"/>
    </xf>
    <xf numFmtId="0" fontId="31" fillId="0" borderId="86" xfId="0" applyFont="1" applyFill="1" applyBorder="1" applyAlignment="1">
      <alignment horizontal="center" vertical="center"/>
    </xf>
    <xf numFmtId="167" fontId="31" fillId="0" borderId="86" xfId="1" applyNumberFormat="1" applyFont="1" applyFill="1" applyBorder="1" applyAlignment="1">
      <alignment horizontal="center" vertical="center"/>
    </xf>
    <xf numFmtId="167" fontId="31" fillId="0" borderId="44" xfId="1" applyNumberFormat="1" applyFont="1" applyFill="1" applyBorder="1" applyAlignment="1">
      <alignment horizontal="center" vertical="center"/>
    </xf>
    <xf numFmtId="49" fontId="31" fillId="0" borderId="44" xfId="3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49" fontId="31" fillId="0" borderId="99" xfId="3" applyNumberFormat="1" applyFont="1" applyFill="1" applyBorder="1" applyAlignment="1">
      <alignment horizontal="center" vertical="center"/>
    </xf>
    <xf numFmtId="0" fontId="31" fillId="11" borderId="40" xfId="3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49" fontId="31" fillId="11" borderId="40" xfId="3" applyNumberFormat="1" applyFont="1" applyFill="1" applyBorder="1" applyAlignment="1">
      <alignment horizontal="center" vertical="center" wrapText="1"/>
    </xf>
    <xf numFmtId="167" fontId="31" fillId="11" borderId="40" xfId="3" applyNumberFormat="1" applyFont="1" applyFill="1" applyBorder="1" applyAlignment="1">
      <alignment horizontal="center" vertical="center" wrapText="1"/>
    </xf>
    <xf numFmtId="49" fontId="31" fillId="11" borderId="0" xfId="3" applyNumberFormat="1" applyFont="1" applyFill="1" applyBorder="1" applyAlignment="1">
      <alignment horizontal="center" vertical="center" wrapText="1"/>
    </xf>
    <xf numFmtId="167" fontId="31" fillId="11" borderId="0" xfId="3" applyNumberFormat="1" applyFont="1" applyFill="1" applyBorder="1" applyAlignment="1">
      <alignment horizontal="center" vertical="center" wrapText="1"/>
    </xf>
    <xf numFmtId="167" fontId="31" fillId="0" borderId="44" xfId="3" applyNumberFormat="1" applyFont="1" applyFill="1" applyBorder="1" applyAlignment="1">
      <alignment horizontal="center" vertical="center" wrapText="1"/>
    </xf>
    <xf numFmtId="0" fontId="23" fillId="4" borderId="101" xfId="3" applyFont="1" applyFill="1" applyBorder="1" applyAlignment="1">
      <alignment horizontal="center" vertical="center" wrapText="1"/>
    </xf>
    <xf numFmtId="167" fontId="31" fillId="4" borderId="99" xfId="3" applyNumberFormat="1" applyFont="1" applyFill="1" applyBorder="1" applyAlignment="1">
      <alignment horizontal="center" vertical="center" wrapText="1"/>
    </xf>
    <xf numFmtId="167" fontId="23" fillId="0" borderId="100" xfId="0" applyNumberFormat="1" applyFont="1" applyBorder="1" applyAlignment="1">
      <alignment horizontal="center" vertical="center"/>
    </xf>
    <xf numFmtId="0" fontId="23" fillId="0" borderId="99" xfId="3" applyFont="1" applyFill="1" applyBorder="1" applyAlignment="1">
      <alignment horizontal="center" vertical="center" wrapText="1"/>
    </xf>
    <xf numFmtId="2" fontId="23" fillId="4" borderId="99" xfId="3" applyNumberFormat="1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left" wrapText="1"/>
    </xf>
    <xf numFmtId="168" fontId="1" fillId="0" borderId="41" xfId="0" applyNumberFormat="1" applyFont="1" applyFill="1" applyBorder="1" applyAlignment="1">
      <alignment horizontal="center" vertical="center"/>
    </xf>
    <xf numFmtId="168" fontId="1" fillId="0" borderId="79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43" fontId="3" fillId="0" borderId="41" xfId="1" applyFont="1" applyFill="1" applyBorder="1" applyAlignment="1">
      <alignment horizontal="center" vertical="center"/>
    </xf>
    <xf numFmtId="10" fontId="3" fillId="0" borderId="79" xfId="1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center" vertical="center"/>
    </xf>
    <xf numFmtId="0" fontId="23" fillId="8" borderId="44" xfId="3" applyFont="1" applyFill="1" applyBorder="1" applyAlignment="1">
      <alignment horizontal="center" vertical="center" wrapText="1"/>
    </xf>
    <xf numFmtId="2" fontId="23" fillId="8" borderId="44" xfId="3" applyNumberFormat="1" applyFont="1" applyFill="1" applyBorder="1" applyAlignment="1">
      <alignment horizontal="center" vertical="center" wrapText="1"/>
    </xf>
    <xf numFmtId="167" fontId="23" fillId="8" borderId="44" xfId="3" applyNumberFormat="1" applyFont="1" applyFill="1" applyBorder="1" applyAlignment="1">
      <alignment horizontal="center" vertical="center" wrapText="1"/>
    </xf>
    <xf numFmtId="167" fontId="23" fillId="8" borderId="79" xfId="3" applyNumberFormat="1" applyFont="1" applyFill="1" applyBorder="1" applyAlignment="1">
      <alignment horizontal="center" vertical="center" wrapText="1"/>
    </xf>
    <xf numFmtId="49" fontId="18" fillId="6" borderId="57" xfId="0" applyNumberFormat="1" applyFont="1" applyFill="1" applyBorder="1" applyAlignment="1">
      <alignment horizontal="left" vertical="top" wrapText="1"/>
    </xf>
    <xf numFmtId="49" fontId="18" fillId="6" borderId="0" xfId="0" applyNumberFormat="1" applyFont="1" applyFill="1" applyBorder="1" applyAlignment="1">
      <alignment horizontal="left" vertical="top" wrapText="1"/>
    </xf>
    <xf numFmtId="49" fontId="21" fillId="6" borderId="57" xfId="0" applyNumberFormat="1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center" wrapText="1"/>
    </xf>
    <xf numFmtId="0" fontId="21" fillId="6" borderId="57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 vertical="center" wrapText="1"/>
    </xf>
    <xf numFmtId="49" fontId="21" fillId="6" borderId="57" xfId="0" applyNumberFormat="1" applyFont="1" applyFill="1" applyBorder="1" applyAlignment="1">
      <alignment horizontal="justify" vertical="top" wrapText="1"/>
    </xf>
    <xf numFmtId="0" fontId="20" fillId="6" borderId="0" xfId="0" applyFont="1" applyFill="1" applyBorder="1" applyAlignment="1">
      <alignment horizontal="justify" vertical="top"/>
    </xf>
    <xf numFmtId="167" fontId="22" fillId="11" borderId="77" xfId="3" applyNumberFormat="1" applyFont="1" applyFill="1" applyBorder="1" applyAlignment="1">
      <alignment horizontal="right" vertical="center"/>
    </xf>
    <xf numFmtId="0" fontId="20" fillId="6" borderId="57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49" fontId="4" fillId="9" borderId="57" xfId="0" applyNumberFormat="1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>
      <alignment horizontal="justify" vertical="top" wrapText="1"/>
    </xf>
    <xf numFmtId="0" fontId="4" fillId="9" borderId="85" xfId="0" applyFont="1" applyFill="1" applyBorder="1" applyAlignment="1">
      <alignment horizontal="justify" vertical="top" wrapText="1"/>
    </xf>
    <xf numFmtId="49" fontId="4" fillId="9" borderId="57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5" fillId="9" borderId="0" xfId="0" applyNumberFormat="1" applyFont="1" applyFill="1" applyBorder="1" applyAlignment="1">
      <alignment horizontal="left" vertical="top" wrapText="1"/>
    </xf>
    <xf numFmtId="0" fontId="5" fillId="9" borderId="85" xfId="0" applyNumberFormat="1" applyFont="1" applyFill="1" applyBorder="1" applyAlignment="1">
      <alignment horizontal="left" vertical="top" wrapText="1"/>
    </xf>
    <xf numFmtId="49" fontId="4" fillId="9" borderId="97" xfId="0" applyNumberFormat="1" applyFont="1" applyFill="1" applyBorder="1" applyAlignment="1" applyProtection="1">
      <alignment horizontal="left" vertical="top"/>
    </xf>
    <xf numFmtId="49" fontId="4" fillId="9" borderId="77" xfId="0" applyNumberFormat="1" applyFont="1" applyFill="1" applyBorder="1" applyAlignment="1" applyProtection="1">
      <alignment horizontal="left" vertical="top"/>
    </xf>
    <xf numFmtId="49" fontId="4" fillId="9" borderId="98" xfId="0" applyNumberFormat="1" applyFont="1" applyFill="1" applyBorder="1" applyAlignment="1" applyProtection="1">
      <alignment horizontal="left" vertical="top"/>
    </xf>
    <xf numFmtId="0" fontId="4" fillId="9" borderId="57" xfId="0" applyNumberFormat="1" applyFont="1" applyFill="1" applyBorder="1" applyAlignment="1" applyProtection="1">
      <alignment horizontal="left" vertical="top"/>
    </xf>
    <xf numFmtId="0" fontId="4" fillId="9" borderId="0" xfId="0" applyNumberFormat="1" applyFont="1" applyFill="1" applyBorder="1" applyAlignment="1" applyProtection="1">
      <alignment horizontal="left" vertical="top"/>
    </xf>
    <xf numFmtId="0" fontId="5" fillId="9" borderId="0" xfId="0" applyNumberFormat="1" applyFont="1" applyFill="1" applyBorder="1" applyAlignment="1">
      <alignment horizontal="left" vertical="top"/>
    </xf>
    <xf numFmtId="0" fontId="5" fillId="9" borderId="85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5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top" wrapText="1"/>
    </xf>
    <xf numFmtId="0" fontId="14" fillId="2" borderId="47" xfId="0" applyFont="1" applyFill="1" applyBorder="1" applyAlignment="1" applyProtection="1">
      <alignment horizontal="center" vertical="top" wrapText="1"/>
    </xf>
    <xf numFmtId="0" fontId="14" fillId="2" borderId="48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4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164" fontId="5" fillId="0" borderId="5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5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164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4" xfId="1" applyFont="1" applyFill="1" applyBorder="1" applyAlignment="1" applyProtection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 wrapText="1"/>
    </xf>
    <xf numFmtId="43" fontId="5" fillId="0" borderId="36" xfId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45" xfId="1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164" fontId="6" fillId="2" borderId="7" xfId="1" applyNumberFormat="1" applyFont="1" applyFill="1" applyBorder="1" applyAlignment="1" applyProtection="1">
      <alignment horizontal="center"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42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164" fontId="5" fillId="0" borderId="65" xfId="1" applyNumberFormat="1" applyFont="1" applyFill="1" applyBorder="1" applyAlignment="1" applyProtection="1">
      <alignment horizontal="center" vertical="center" wrapText="1"/>
    </xf>
    <xf numFmtId="164" fontId="5" fillId="0" borderId="66" xfId="1" applyNumberFormat="1" applyFont="1" applyFill="1" applyBorder="1" applyAlignment="1" applyProtection="1">
      <alignment horizontal="center" vertical="center" wrapText="1"/>
    </xf>
    <xf numFmtId="164" fontId="5" fillId="0" borderId="67" xfId="1" applyNumberFormat="1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wrapText="1"/>
    </xf>
    <xf numFmtId="0" fontId="5" fillId="2" borderId="59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43" fontId="5" fillId="0" borderId="35" xfId="1" applyNumberFormat="1" applyFont="1" applyFill="1" applyBorder="1" applyAlignment="1" applyProtection="1">
      <alignment horizontal="center" vertical="center" wrapText="1"/>
    </xf>
    <xf numFmtId="43" fontId="5" fillId="0" borderId="68" xfId="1" applyNumberFormat="1" applyFont="1" applyFill="1" applyBorder="1" applyAlignment="1" applyProtection="1">
      <alignment horizontal="center" vertical="center" wrapText="1"/>
    </xf>
    <xf numFmtId="43" fontId="11" fillId="0" borderId="69" xfId="1" applyNumberFormat="1" applyFont="1" applyFill="1" applyBorder="1" applyAlignment="1" applyProtection="1">
      <alignment horizontal="center" vertical="center" wrapText="1"/>
    </xf>
    <xf numFmtId="43" fontId="11" fillId="0" borderId="70" xfId="1" applyNumberFormat="1" applyFont="1" applyFill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top"/>
    </xf>
    <xf numFmtId="0" fontId="15" fillId="0" borderId="72" xfId="0" applyFont="1" applyBorder="1" applyAlignment="1" applyProtection="1">
      <alignment horizontal="center" vertical="top"/>
    </xf>
    <xf numFmtId="0" fontId="15" fillId="0" borderId="93" xfId="0" applyFont="1" applyFill="1" applyBorder="1" applyAlignment="1" applyProtection="1">
      <alignment horizontal="center" vertical="top"/>
      <protection locked="0"/>
    </xf>
    <xf numFmtId="0" fontId="15" fillId="0" borderId="59" xfId="0" applyFont="1" applyFill="1" applyBorder="1" applyAlignment="1" applyProtection="1">
      <alignment horizontal="center" vertical="top"/>
      <protection locked="0"/>
    </xf>
    <xf numFmtId="0" fontId="15" fillId="0" borderId="87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5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5" xfId="0" applyFont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14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4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49" fontId="4" fillId="6" borderId="57" xfId="0" applyNumberFormat="1" applyFont="1" applyFill="1" applyBorder="1" applyAlignment="1">
      <alignment horizontal="left" vertical="top" wrapText="1"/>
    </xf>
    <xf numFmtId="49" fontId="4" fillId="6" borderId="0" xfId="0" applyNumberFormat="1" applyFont="1" applyFill="1" applyBorder="1" applyAlignment="1">
      <alignment horizontal="left" vertical="top" wrapText="1"/>
    </xf>
    <xf numFmtId="49" fontId="21" fillId="6" borderId="57" xfId="0" applyNumberFormat="1" applyFont="1" applyFill="1" applyBorder="1" applyAlignment="1">
      <alignment horizontal="left" vertical="top" wrapText="1"/>
    </xf>
    <xf numFmtId="0" fontId="21" fillId="6" borderId="0" xfId="0" applyNumberFormat="1" applyFont="1" applyFill="1" applyBorder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35" xfId="0" applyNumberFormat="1" applyFont="1" applyBorder="1" applyAlignment="1" applyProtection="1">
      <alignment horizontal="center" vertical="top"/>
    </xf>
    <xf numFmtId="0" fontId="15" fillId="0" borderId="36" xfId="0" applyNumberFormat="1" applyFont="1" applyBorder="1" applyAlignment="1" applyProtection="1">
      <alignment horizontal="center" vertical="top"/>
    </xf>
    <xf numFmtId="0" fontId="25" fillId="4" borderId="14" xfId="0" applyFont="1" applyFill="1" applyBorder="1" applyAlignment="1" applyProtection="1">
      <alignment horizontal="center" vertical="top" wrapText="1"/>
    </xf>
    <xf numFmtId="0" fontId="25" fillId="4" borderId="0" xfId="0" applyFont="1" applyFill="1" applyBorder="1" applyAlignment="1" applyProtection="1">
      <alignment horizontal="center" vertical="top" wrapText="1"/>
    </xf>
    <xf numFmtId="0" fontId="25" fillId="4" borderId="45" xfId="0" applyFont="1" applyFill="1" applyBorder="1" applyAlignment="1" applyProtection="1">
      <alignment horizontal="center" vertical="top" wrapText="1"/>
    </xf>
    <xf numFmtId="0" fontId="15" fillId="12" borderId="93" xfId="0" applyFont="1" applyFill="1" applyBorder="1" applyAlignment="1" applyProtection="1">
      <alignment horizontal="center" vertical="top"/>
      <protection locked="0"/>
    </xf>
    <xf numFmtId="0" fontId="15" fillId="12" borderId="59" xfId="0" applyFont="1" applyFill="1" applyBorder="1" applyAlignment="1" applyProtection="1">
      <alignment horizontal="center" vertical="top"/>
      <protection locked="0"/>
    </xf>
    <xf numFmtId="0" fontId="15" fillId="12" borderId="87" xfId="0" applyFont="1" applyFill="1" applyBorder="1" applyAlignment="1" applyProtection="1">
      <alignment horizontal="center" vertical="top"/>
      <protection locked="0"/>
    </xf>
    <xf numFmtId="0" fontId="21" fillId="6" borderId="57" xfId="0" applyNumberFormat="1" applyFont="1" applyFill="1" applyBorder="1" applyAlignment="1">
      <alignment horizontal="left" vertical="top" wrapText="1"/>
    </xf>
    <xf numFmtId="0" fontId="21" fillId="6" borderId="85" xfId="0" applyNumberFormat="1" applyFont="1" applyFill="1" applyBorder="1" applyAlignment="1">
      <alignment horizontal="left" vertical="top" wrapText="1"/>
    </xf>
    <xf numFmtId="14" fontId="15" fillId="0" borderId="34" xfId="0" applyNumberFormat="1" applyFont="1" applyFill="1" applyBorder="1" applyAlignment="1" applyProtection="1">
      <alignment horizontal="center" vertical="top"/>
      <protection locked="0"/>
    </xf>
    <xf numFmtId="0" fontId="26" fillId="0" borderId="25" xfId="0" applyFont="1" applyFill="1" applyBorder="1" applyAlignment="1">
      <alignment horizontal="left" vertical="center" wrapText="1"/>
    </xf>
    <xf numFmtId="0" fontId="26" fillId="0" borderId="82" xfId="0" applyFont="1" applyFill="1" applyBorder="1" applyAlignment="1">
      <alignment horizontal="left" vertical="center" wrapText="1"/>
    </xf>
    <xf numFmtId="0" fontId="26" fillId="0" borderId="83" xfId="0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top" wrapText="1"/>
    </xf>
    <xf numFmtId="49" fontId="21" fillId="6" borderId="85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49" fontId="4" fillId="6" borderId="0" xfId="0" applyNumberFormat="1" applyFont="1" applyFill="1" applyBorder="1" applyAlignment="1" applyProtection="1">
      <alignment horizontal="left" vertical="top"/>
    </xf>
    <xf numFmtId="49" fontId="4" fillId="6" borderId="85" xfId="0" applyNumberFormat="1" applyFont="1" applyFill="1" applyBorder="1" applyAlignment="1" applyProtection="1">
      <alignment horizontal="left" vertical="top"/>
    </xf>
    <xf numFmtId="49" fontId="3" fillId="6" borderId="7" xfId="0" applyNumberFormat="1" applyFont="1" applyFill="1" applyBorder="1" applyAlignment="1" applyProtection="1">
      <alignment horizontal="center" vertical="center" wrapText="1"/>
    </xf>
    <xf numFmtId="49" fontId="3" fillId="6" borderId="6" xfId="0" applyNumberFormat="1" applyFont="1" applyFill="1" applyBorder="1" applyAlignment="1" applyProtection="1">
      <alignment horizontal="center" vertical="center" wrapText="1"/>
    </xf>
    <xf numFmtId="49" fontId="3" fillId="6" borderId="42" xfId="0" applyNumberFormat="1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6" fillId="0" borderId="63" xfId="0" applyFont="1" applyFill="1" applyBorder="1" applyAlignment="1">
      <alignment horizontal="left" vertical="center" wrapText="1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43" fontId="0" fillId="0" borderId="75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43" fontId="0" fillId="0" borderId="43" xfId="1" applyFont="1" applyBorder="1" applyAlignment="1"/>
    <xf numFmtId="43" fontId="0" fillId="0" borderId="76" xfId="1" applyFont="1" applyBorder="1" applyAlignment="1"/>
    <xf numFmtId="0" fontId="4" fillId="0" borderId="77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horizontal="left" vertical="center"/>
      <protection hidden="1"/>
    </xf>
    <xf numFmtId="43" fontId="0" fillId="0" borderId="78" xfId="1" applyFont="1" applyBorder="1" applyAlignment="1">
      <alignment horizontal="center"/>
    </xf>
    <xf numFmtId="43" fontId="0" fillId="0" borderId="44" xfId="1" applyFont="1" applyBorder="1" applyAlignment="1">
      <alignment horizontal="center"/>
    </xf>
    <xf numFmtId="43" fontId="0" fillId="0" borderId="44" xfId="1" applyFont="1" applyBorder="1" applyAlignment="1"/>
    <xf numFmtId="43" fontId="0" fillId="0" borderId="79" xfId="1" applyFont="1" applyBorder="1" applyAlignment="1"/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3" fontId="0" fillId="0" borderId="80" xfId="1" applyFont="1" applyBorder="1" applyAlignment="1"/>
    <xf numFmtId="43" fontId="0" fillId="0" borderId="81" xfId="1" applyFont="1" applyBorder="1" applyAlignment="1"/>
    <xf numFmtId="0" fontId="0" fillId="0" borderId="19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82" xfId="0" applyBorder="1" applyAlignment="1" applyProtection="1">
      <alignment horizontal="left" vertical="center"/>
      <protection hidden="1"/>
    </xf>
    <xf numFmtId="0" fontId="0" fillId="0" borderId="83" xfId="0" applyBorder="1" applyAlignment="1" applyProtection="1">
      <alignment horizontal="left" vertical="center"/>
      <protection hidden="1"/>
    </xf>
    <xf numFmtId="43" fontId="0" fillId="0" borderId="84" xfId="1" applyFont="1" applyBorder="1" applyAlignment="1">
      <alignment horizontal="center"/>
    </xf>
    <xf numFmtId="43" fontId="0" fillId="0" borderId="80" xfId="1" applyFont="1" applyBorder="1" applyAlignment="1">
      <alignment horizontal="center"/>
    </xf>
    <xf numFmtId="43" fontId="1" fillId="8" borderId="41" xfId="1" applyFont="1" applyFill="1" applyBorder="1" applyAlignment="1">
      <alignment horizontal="center" vertical="center"/>
    </xf>
    <xf numFmtId="10" fontId="1" fillId="8" borderId="79" xfId="1" applyNumberFormat="1" applyFont="1" applyFill="1" applyBorder="1" applyAlignment="1">
      <alignment horizontal="right" vertical="center"/>
    </xf>
    <xf numFmtId="167" fontId="1" fillId="8" borderId="8" xfId="1" applyNumberFormat="1" applyFont="1" applyFill="1" applyBorder="1" applyAlignment="1">
      <alignment horizontal="center" vertical="center"/>
    </xf>
    <xf numFmtId="167" fontId="1" fillId="0" borderId="41" xfId="1" applyNumberFormat="1" applyFont="1" applyFill="1" applyBorder="1" applyAlignment="1">
      <alignment horizontal="center" vertical="center"/>
    </xf>
    <xf numFmtId="168" fontId="5" fillId="0" borderId="0" xfId="0" applyNumberFormat="1" applyFont="1" applyAlignment="1"/>
    <xf numFmtId="167" fontId="3" fillId="0" borderId="41" xfId="1" applyNumberFormat="1" applyFont="1" applyFill="1" applyBorder="1" applyAlignment="1">
      <alignment horizontal="center" vertical="center"/>
    </xf>
    <xf numFmtId="0" fontId="27" fillId="11" borderId="104" xfId="0" applyFont="1" applyFill="1" applyBorder="1" applyAlignment="1">
      <alignment horizontal="center" vertical="center"/>
    </xf>
    <xf numFmtId="0" fontId="27" fillId="11" borderId="12" xfId="0" applyFont="1" applyFill="1" applyBorder="1" applyAlignment="1">
      <alignment horizontal="center" vertical="center"/>
    </xf>
    <xf numFmtId="0" fontId="28" fillId="11" borderId="12" xfId="0" applyFont="1" applyFill="1" applyBorder="1" applyAlignment="1">
      <alignment horizontal="center" vertical="center" wrapText="1"/>
    </xf>
    <xf numFmtId="2" fontId="27" fillId="11" borderId="105" xfId="0" applyNumberFormat="1" applyFont="1" applyFill="1" applyBorder="1" applyAlignment="1">
      <alignment horizontal="center" vertical="center"/>
    </xf>
  </cellXfs>
  <cellStyles count="7">
    <cellStyle name="Moeda" xfId="2" builtinId="4"/>
    <cellStyle name="Normal" xfId="0" builtinId="0"/>
    <cellStyle name="Normal 16 2" xfId="4"/>
    <cellStyle name="Normal_Planilha de Preços Unitários 2000-2001" xfId="3"/>
    <cellStyle name="Porcentagem 3" xfId="5"/>
    <cellStyle name="Vírgula" xfId="1" builtinId="3"/>
    <cellStyle name="Vírgula 2" xfId="6"/>
  </cellStyles>
  <dxfs count="23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Plan4!$B$17" fmlaRange="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Plan4!$B$26" fmlaRange="Plan4!$C$28:$I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345113</xdr:colOff>
      <xdr:row>0</xdr:row>
      <xdr:rowOff>143535</xdr:rowOff>
    </xdr:from>
    <xdr:to>
      <xdr:col>7</xdr:col>
      <xdr:colOff>123824</xdr:colOff>
      <xdr:row>0</xdr:row>
      <xdr:rowOff>971550</xdr:rowOff>
    </xdr:to>
    <xdr:grpSp>
      <xdr:nvGrpSpPr>
        <xdr:cNvPr id="11" name="Group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345113" y="143535"/>
          <a:ext cx="8709799" cy="828015"/>
          <a:chOff x="-154" y="-569"/>
          <a:chExt cx="749" cy="164"/>
        </a:xfrm>
      </xdr:grpSpPr>
      <xdr:pic>
        <xdr:nvPicPr>
          <xdr:cNvPr id="12" name="Picture 2" descr="BRASÃ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3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41413</xdr:colOff>
      <xdr:row>20</xdr:row>
      <xdr:rowOff>140339</xdr:rowOff>
    </xdr:from>
    <xdr:to>
      <xdr:col>18</xdr:col>
      <xdr:colOff>352010</xdr:colOff>
      <xdr:row>22</xdr:row>
      <xdr:rowOff>217714</xdr:rowOff>
    </xdr:to>
    <xdr:pic>
      <xdr:nvPicPr>
        <xdr:cNvPr id="11273" name="Picture 2">
          <a:extLst>
            <a:ext uri="{FF2B5EF4-FFF2-40B4-BE49-F238E27FC236}">
              <a16:creationId xmlns="" xmlns:a16="http://schemas.microsoft.com/office/drawing/2014/main" id="{00000000-0008-0000-01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478" y="8091643"/>
          <a:ext cx="2596597" cy="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12</xdr:col>
      <xdr:colOff>248186</xdr:colOff>
      <xdr:row>0</xdr:row>
      <xdr:rowOff>928869</xdr:rowOff>
    </xdr:to>
    <xdr:grpSp>
      <xdr:nvGrpSpPr>
        <xdr:cNvPr id="14" name="Group 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100854" y="100854"/>
          <a:ext cx="6344932" cy="828015"/>
          <a:chOff x="-154" y="-569"/>
          <a:chExt cx="749" cy="164"/>
        </a:xfrm>
      </xdr:grpSpPr>
      <xdr:pic>
        <xdr:nvPicPr>
          <xdr:cNvPr id="15" name="Picture 2" descr="BRASÃO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 Box 3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38100</xdr:rowOff>
        </xdr:to>
        <xdr:sp macro="" textlink="">
          <xdr:nvSpPr>
            <xdr:cNvPr id="11265" name="Drop-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=""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20</xdr:col>
          <xdr:colOff>0</xdr:colOff>
          <xdr:row>9</xdr:row>
          <xdr:rowOff>361950</xdr:rowOff>
        </xdr:to>
        <xdr:sp macro="" textlink="">
          <xdr:nvSpPr>
            <xdr:cNvPr id="11267" name="Drop-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=""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3</xdr:col>
      <xdr:colOff>275080</xdr:colOff>
      <xdr:row>0</xdr:row>
      <xdr:rowOff>923265</xdr:rowOff>
    </xdr:to>
    <xdr:grpSp>
      <xdr:nvGrpSpPr>
        <xdr:cNvPr id="8" name="Group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8012555" cy="828015"/>
          <a:chOff x="-154" y="-569"/>
          <a:chExt cx="749" cy="164"/>
        </a:xfrm>
      </xdr:grpSpPr>
      <xdr:pic>
        <xdr:nvPicPr>
          <xdr:cNvPr id="9" name="Picture 2" descr="BRASÃO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3">
            <a:extLst>
              <a:ext uri="{FF2B5EF4-FFF2-40B4-BE49-F238E27FC236}">
                <a16:creationId xmlns=""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457199</xdr:colOff>
      <xdr:row>8</xdr:row>
      <xdr:rowOff>38100</xdr:rowOff>
    </xdr:from>
    <xdr:to>
      <xdr:col>17</xdr:col>
      <xdr:colOff>76200</xdr:colOff>
      <xdr:row>54</xdr:row>
      <xdr:rowOff>146282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8" t="2651" r="6003" b="19823"/>
        <a:stretch/>
      </xdr:blipFill>
      <xdr:spPr>
        <a:xfrm>
          <a:off x="1041399" y="2336800"/>
          <a:ext cx="7137401" cy="8871182"/>
        </a:xfrm>
        <a:prstGeom prst="rect">
          <a:avLst/>
        </a:prstGeom>
      </xdr:spPr>
    </xdr:pic>
    <xdr:clientData/>
  </xdr:twoCellAnchor>
  <xdr:twoCellAnchor>
    <xdr:from>
      <xdr:col>10</xdr:col>
      <xdr:colOff>110268</xdr:colOff>
      <xdr:row>52</xdr:row>
      <xdr:rowOff>136727</xdr:rowOff>
    </xdr:from>
    <xdr:to>
      <xdr:col>11</xdr:col>
      <xdr:colOff>26487</xdr:colOff>
      <xdr:row>54</xdr:row>
      <xdr:rowOff>12902</xdr:rowOff>
    </xdr:to>
    <xdr:sp macro="" textlink="">
      <xdr:nvSpPr>
        <xdr:cNvPr id="6" name="Seta para cima 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5545868" y="10817427"/>
          <a:ext cx="297219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24833</xdr:colOff>
      <xdr:row>52</xdr:row>
      <xdr:rowOff>104183</xdr:rowOff>
    </xdr:from>
    <xdr:to>
      <xdr:col>8</xdr:col>
      <xdr:colOff>320108</xdr:colOff>
      <xdr:row>53</xdr:row>
      <xdr:rowOff>170858</xdr:rowOff>
    </xdr:to>
    <xdr:sp macro="" textlink="">
      <xdr:nvSpPr>
        <xdr:cNvPr id="7" name="Seta para cima 6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4698433" y="10784883"/>
          <a:ext cx="29527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342900</xdr:colOff>
      <xdr:row>0</xdr:row>
      <xdr:rowOff>38100</xdr:rowOff>
    </xdr:from>
    <xdr:to>
      <xdr:col>1</xdr:col>
      <xdr:colOff>517845</xdr:colOff>
      <xdr:row>0</xdr:row>
      <xdr:rowOff>861131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38100"/>
          <a:ext cx="755970" cy="82303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152400</xdr:rowOff>
    </xdr:from>
    <xdr:to>
      <xdr:col>19</xdr:col>
      <xdr:colOff>114160</xdr:colOff>
      <xdr:row>0</xdr:row>
      <xdr:rowOff>920563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9525" y="152400"/>
          <a:ext cx="7181710" cy="768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1</xdr:col>
      <xdr:colOff>489270</xdr:colOff>
      <xdr:row>0</xdr:row>
      <xdr:rowOff>1099256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55970" cy="823031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0</xdr:row>
      <xdr:rowOff>190501</xdr:rowOff>
    </xdr:from>
    <xdr:to>
      <xdr:col>4</xdr:col>
      <xdr:colOff>443897</xdr:colOff>
      <xdr:row>0</xdr:row>
      <xdr:rowOff>981075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190501"/>
          <a:ext cx="5711222" cy="790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ca&#231;&#227;o%20-%20PMSJ\Downloads\2017_PLANILHA%20encargos%20soci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/SALA%20CONSELHO/PLANILHA%20OR&#199;AMENTO%20SALA%20DO%20CONSE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/>
      <sheetData sheetId="1">
        <row r="26">
          <cell r="B26">
            <v>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1-ORÇAMENTO"/>
      <sheetName val="ANEXO 02-BDI"/>
      <sheetName val="ANEXO 03-CRONOGRAMA"/>
      <sheetName val="ANEXO 04- ENCARGOS SOCIAIS"/>
      <sheetName val="ANEXO 05- ITENS DE RELEVÂNCIA"/>
      <sheetName val="Plan4"/>
    </sheetNames>
    <sheetDataSet>
      <sheetData sheetId="0">
        <row r="16">
          <cell r="C16" t="str">
            <v>DESCRIMINAÇÃO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view="pageBreakPreview" topLeftCell="A61" zoomScale="85" zoomScaleNormal="100" zoomScaleSheetLayoutView="85" workbookViewId="0">
      <selection activeCell="E70" sqref="E70"/>
    </sheetView>
  </sheetViews>
  <sheetFormatPr defaultColWidth="8.85546875" defaultRowHeight="15" x14ac:dyDescent="0.2"/>
  <cols>
    <col min="1" max="1" width="5.7109375" style="45" customWidth="1"/>
    <col min="2" max="2" width="12.5703125" style="166" bestFit="1" customWidth="1"/>
    <col min="3" max="3" width="70.5703125" style="159" customWidth="1"/>
    <col min="4" max="4" width="6.7109375" style="149" customWidth="1"/>
    <col min="5" max="5" width="9.85546875" style="141" customWidth="1"/>
    <col min="6" max="6" width="14.85546875" style="131" customWidth="1"/>
    <col min="7" max="7" width="13.5703125" style="123" customWidth="1"/>
    <col min="8" max="8" width="18.5703125" style="123" customWidth="1"/>
    <col min="9" max="9" width="17.28515625" style="27" bestFit="1" customWidth="1"/>
    <col min="10" max="10" width="12.140625" style="27" bestFit="1" customWidth="1"/>
    <col min="11" max="11" width="13.140625" style="27" bestFit="1" customWidth="1"/>
    <col min="12" max="16384" width="8.85546875" style="27"/>
  </cols>
  <sheetData>
    <row r="1" spans="1:10" ht="80.099999999999994" customHeight="1" thickBot="1" x14ac:dyDescent="0.25">
      <c r="A1" s="37"/>
      <c r="B1" s="161"/>
      <c r="C1" s="153"/>
      <c r="D1" s="142"/>
      <c r="E1" s="135"/>
      <c r="F1" s="120"/>
      <c r="G1" s="120"/>
      <c r="H1" s="120"/>
    </row>
    <row r="2" spans="1:10" ht="18" x14ac:dyDescent="0.2">
      <c r="A2" s="167"/>
      <c r="B2" s="173"/>
      <c r="C2" s="154"/>
      <c r="D2" s="143"/>
      <c r="E2" s="136"/>
      <c r="F2" s="126"/>
      <c r="G2" s="126"/>
      <c r="H2" s="126"/>
      <c r="I2" s="305"/>
      <c r="J2" s="306"/>
    </row>
    <row r="3" spans="1:10" ht="18" x14ac:dyDescent="0.2">
      <c r="A3" s="463" t="s">
        <v>73</v>
      </c>
      <c r="B3" s="464"/>
      <c r="C3" s="464"/>
      <c r="D3" s="144"/>
      <c r="E3" s="137"/>
      <c r="F3" s="127"/>
      <c r="G3" s="127" t="s">
        <v>58</v>
      </c>
      <c r="H3" s="127"/>
      <c r="I3" s="50"/>
      <c r="J3" s="307"/>
    </row>
    <row r="4" spans="1:10" ht="5.0999999999999996" customHeight="1" x14ac:dyDescent="0.2">
      <c r="A4" s="168"/>
      <c r="B4" s="162"/>
      <c r="C4" s="155"/>
      <c r="D4" s="145"/>
      <c r="E4" s="137"/>
      <c r="F4" s="127"/>
      <c r="G4" s="128"/>
      <c r="H4" s="128"/>
      <c r="I4" s="50"/>
      <c r="J4" s="307"/>
    </row>
    <row r="5" spans="1:10" ht="15" customHeight="1" x14ac:dyDescent="0.2">
      <c r="A5" s="467" t="s">
        <v>91</v>
      </c>
      <c r="B5" s="468"/>
      <c r="C5" s="468"/>
      <c r="D5" s="145"/>
      <c r="E5" s="137"/>
      <c r="F5" s="127"/>
      <c r="G5" s="128"/>
      <c r="H5" s="128"/>
      <c r="I5" s="50"/>
      <c r="J5" s="307"/>
    </row>
    <row r="6" spans="1:10" ht="15" customHeight="1" x14ac:dyDescent="0.2">
      <c r="A6" s="469" t="s">
        <v>119</v>
      </c>
      <c r="B6" s="470"/>
      <c r="C6" s="470"/>
      <c r="D6" s="470"/>
      <c r="E6" s="470"/>
      <c r="F6" s="470"/>
      <c r="G6" s="470"/>
      <c r="H6" s="470"/>
      <c r="I6" s="50"/>
      <c r="J6" s="307"/>
    </row>
    <row r="7" spans="1:10" ht="15" customHeight="1" x14ac:dyDescent="0.2">
      <c r="A7" s="465" t="s">
        <v>120</v>
      </c>
      <c r="B7" s="466"/>
      <c r="C7" s="466"/>
      <c r="D7" s="466"/>
      <c r="E7" s="466"/>
      <c r="F7" s="466"/>
      <c r="G7" s="466"/>
      <c r="H7" s="466"/>
      <c r="I7" s="50"/>
      <c r="J7" s="307"/>
    </row>
    <row r="8" spans="1:10" ht="15" customHeight="1" x14ac:dyDescent="0.2">
      <c r="A8" s="169"/>
      <c r="B8" s="163"/>
      <c r="C8" s="155"/>
      <c r="D8" s="145"/>
      <c r="E8" s="137"/>
      <c r="F8" s="127"/>
      <c r="G8" s="128"/>
      <c r="H8" s="128"/>
      <c r="I8" s="50"/>
      <c r="J8" s="307"/>
    </row>
    <row r="9" spans="1:10" ht="15" customHeight="1" x14ac:dyDescent="0.2">
      <c r="A9" s="170"/>
      <c r="B9" s="155"/>
      <c r="C9" s="200" t="s">
        <v>92</v>
      </c>
      <c r="D9" s="138"/>
      <c r="E9" s="138">
        <f>'ANEXO 02-BDI'!F22/100</f>
        <v>0.26640000000000003</v>
      </c>
      <c r="F9" s="205"/>
      <c r="G9" s="205"/>
      <c r="H9" s="128"/>
      <c r="I9" s="50"/>
      <c r="J9" s="307"/>
    </row>
    <row r="10" spans="1:10" ht="15" customHeight="1" x14ac:dyDescent="0.2">
      <c r="A10" s="472" t="s">
        <v>44</v>
      </c>
      <c r="B10" s="473"/>
      <c r="C10" s="473"/>
      <c r="D10" s="473"/>
      <c r="E10" s="473"/>
      <c r="F10" s="473"/>
      <c r="G10" s="473"/>
      <c r="H10" s="473"/>
      <c r="I10" s="50"/>
      <c r="J10" s="307"/>
    </row>
    <row r="11" spans="1:10" ht="15" customHeight="1" x14ac:dyDescent="0.2">
      <c r="A11" s="472" t="s">
        <v>272</v>
      </c>
      <c r="B11" s="473"/>
      <c r="C11" s="473"/>
      <c r="D11" s="473"/>
      <c r="E11" s="473"/>
      <c r="F11" s="473"/>
      <c r="G11" s="473"/>
      <c r="H11" s="473"/>
      <c r="I11" s="50"/>
      <c r="J11" s="307"/>
    </row>
    <row r="12" spans="1:10" ht="15" customHeight="1" x14ac:dyDescent="0.2">
      <c r="A12" s="472" t="s">
        <v>273</v>
      </c>
      <c r="B12" s="473"/>
      <c r="C12" s="473"/>
      <c r="D12" s="473"/>
      <c r="E12" s="473"/>
      <c r="F12" s="473"/>
      <c r="G12" s="473"/>
      <c r="H12" s="473"/>
      <c r="I12" s="50"/>
      <c r="J12" s="307"/>
    </row>
    <row r="13" spans="1:10" ht="15" customHeight="1" x14ac:dyDescent="0.2">
      <c r="A13" s="472" t="s">
        <v>107</v>
      </c>
      <c r="B13" s="473"/>
      <c r="C13" s="473"/>
      <c r="D13" s="473"/>
      <c r="E13" s="473"/>
      <c r="F13" s="473"/>
      <c r="G13" s="473"/>
      <c r="H13" s="473"/>
      <c r="I13" s="50"/>
      <c r="J13" s="307"/>
    </row>
    <row r="14" spans="1:10" ht="15" customHeight="1" x14ac:dyDescent="0.2">
      <c r="A14" s="472" t="s">
        <v>101</v>
      </c>
      <c r="B14" s="473"/>
      <c r="C14" s="473"/>
      <c r="D14" s="473"/>
      <c r="E14" s="473"/>
      <c r="F14" s="473"/>
      <c r="G14" s="473"/>
      <c r="H14" s="473"/>
      <c r="I14" s="50"/>
      <c r="J14" s="307"/>
    </row>
    <row r="15" spans="1:10" ht="15" customHeight="1" thickBot="1" x14ac:dyDescent="0.25">
      <c r="A15" s="171"/>
      <c r="B15" s="164"/>
      <c r="C15" s="156"/>
      <c r="D15" s="146"/>
      <c r="E15" s="139"/>
      <c r="F15" s="130"/>
      <c r="G15" s="129"/>
      <c r="H15" s="129"/>
      <c r="I15" s="50"/>
      <c r="J15" s="307"/>
    </row>
    <row r="16" spans="1:10" s="48" customFormat="1" ht="39" thickBot="1" x14ac:dyDescent="0.25">
      <c r="A16" s="206" t="s">
        <v>45</v>
      </c>
      <c r="B16" s="207" t="s">
        <v>48</v>
      </c>
      <c r="C16" s="208" t="s">
        <v>49</v>
      </c>
      <c r="D16" s="208" t="s">
        <v>50</v>
      </c>
      <c r="E16" s="209" t="s">
        <v>46</v>
      </c>
      <c r="F16" s="210" t="s">
        <v>51</v>
      </c>
      <c r="G16" s="210" t="s">
        <v>52</v>
      </c>
      <c r="H16" s="318" t="s">
        <v>53</v>
      </c>
      <c r="I16" s="320" t="s">
        <v>115</v>
      </c>
      <c r="J16" s="321" t="s">
        <v>116</v>
      </c>
    </row>
    <row r="17" spans="1:11" s="48" customFormat="1" ht="12.75" x14ac:dyDescent="0.2">
      <c r="A17" s="240">
        <v>1</v>
      </c>
      <c r="B17" s="241"/>
      <c r="C17" s="241" t="s">
        <v>150</v>
      </c>
      <c r="D17" s="241"/>
      <c r="E17" s="242"/>
      <c r="F17" s="243"/>
      <c r="G17" s="243"/>
      <c r="H17" s="244"/>
      <c r="I17" s="313"/>
      <c r="J17" s="312"/>
    </row>
    <row r="18" spans="1:11" s="48" customFormat="1" ht="25.5" x14ac:dyDescent="0.2">
      <c r="A18" s="190" t="s">
        <v>98</v>
      </c>
      <c r="B18" s="409">
        <v>97622</v>
      </c>
      <c r="C18" s="379" t="s">
        <v>148</v>
      </c>
      <c r="D18" s="117" t="s">
        <v>89</v>
      </c>
      <c r="E18" s="118">
        <v>8.8699999999999992</v>
      </c>
      <c r="F18" s="410">
        <v>62.18</v>
      </c>
      <c r="G18" s="285">
        <f t="shared" ref="G18" si="0">(F18*$E$9)+F18</f>
        <v>78.739999999999995</v>
      </c>
      <c r="H18" s="286">
        <f>E18*G18</f>
        <v>698.42</v>
      </c>
      <c r="I18" s="314">
        <v>0</v>
      </c>
      <c r="J18" s="308">
        <f>H18</f>
        <v>698.42</v>
      </c>
      <c r="K18" s="304">
        <f>(J18+I18)</f>
        <v>698.42</v>
      </c>
    </row>
    <row r="19" spans="1:11" s="48" customFormat="1" ht="12.75" x14ac:dyDescent="0.2">
      <c r="A19" s="190" t="s">
        <v>111</v>
      </c>
      <c r="B19" s="409">
        <v>97622</v>
      </c>
      <c r="C19" s="379" t="s">
        <v>149</v>
      </c>
      <c r="D19" s="117" t="s">
        <v>89</v>
      </c>
      <c r="E19" s="118">
        <v>5.61</v>
      </c>
      <c r="F19" s="410">
        <v>37.700000000000003</v>
      </c>
      <c r="G19" s="285">
        <f t="shared" ref="G19:G30" si="1">(F19*$E$9)+F19</f>
        <v>47.74</v>
      </c>
      <c r="H19" s="286">
        <f t="shared" ref="H19:H30" si="2">E19*G19</f>
        <v>267.82</v>
      </c>
      <c r="I19" s="314">
        <f t="shared" ref="I19:I30" si="3">(H19*65%)</f>
        <v>174.08</v>
      </c>
      <c r="J19" s="308">
        <f t="shared" ref="J19:J30" si="4">(H19*35%)</f>
        <v>93.74</v>
      </c>
      <c r="K19" s="304">
        <f t="shared" ref="K19:K71" si="5">(J19+I19)</f>
        <v>267.82</v>
      </c>
    </row>
    <row r="20" spans="1:11" s="48" customFormat="1" ht="30" customHeight="1" x14ac:dyDescent="0.2">
      <c r="A20" s="190" t="s">
        <v>112</v>
      </c>
      <c r="B20" s="411">
        <v>96533</v>
      </c>
      <c r="C20" s="380" t="s">
        <v>152</v>
      </c>
      <c r="D20" s="117" t="s">
        <v>80</v>
      </c>
      <c r="E20" s="118">
        <v>24.78</v>
      </c>
      <c r="F20" s="410">
        <v>59.61</v>
      </c>
      <c r="G20" s="285">
        <f t="shared" si="1"/>
        <v>75.489999999999995</v>
      </c>
      <c r="H20" s="286">
        <f t="shared" si="2"/>
        <v>1870.64</v>
      </c>
      <c r="I20" s="314">
        <f t="shared" si="3"/>
        <v>1215.92</v>
      </c>
      <c r="J20" s="308">
        <f t="shared" si="4"/>
        <v>654.72</v>
      </c>
      <c r="K20" s="304">
        <f t="shared" si="5"/>
        <v>1870.64</v>
      </c>
    </row>
    <row r="21" spans="1:11" s="48" customFormat="1" ht="25.5" x14ac:dyDescent="0.2">
      <c r="A21" s="190" t="s">
        <v>176</v>
      </c>
      <c r="B21" s="411">
        <v>95445</v>
      </c>
      <c r="C21" s="380" t="s">
        <v>256</v>
      </c>
      <c r="D21" s="117" t="s">
        <v>139</v>
      </c>
      <c r="E21" s="118">
        <v>20</v>
      </c>
      <c r="F21" s="410">
        <v>5.29</v>
      </c>
      <c r="G21" s="285">
        <f t="shared" si="1"/>
        <v>6.7</v>
      </c>
      <c r="H21" s="286">
        <f t="shared" si="2"/>
        <v>134</v>
      </c>
      <c r="I21" s="314">
        <f t="shared" si="3"/>
        <v>87.1</v>
      </c>
      <c r="J21" s="308">
        <f t="shared" si="4"/>
        <v>46.9</v>
      </c>
      <c r="K21" s="304">
        <f t="shared" si="5"/>
        <v>134</v>
      </c>
    </row>
    <row r="22" spans="1:11" s="48" customFormat="1" ht="25.5" x14ac:dyDescent="0.2">
      <c r="A22" s="190" t="s">
        <v>177</v>
      </c>
      <c r="B22" s="411">
        <v>96544</v>
      </c>
      <c r="C22" s="379" t="s">
        <v>153</v>
      </c>
      <c r="D22" s="117" t="s">
        <v>139</v>
      </c>
      <c r="E22" s="118">
        <v>20</v>
      </c>
      <c r="F22" s="410">
        <v>9.3699999999999992</v>
      </c>
      <c r="G22" s="285">
        <f t="shared" si="1"/>
        <v>11.87</v>
      </c>
      <c r="H22" s="286">
        <f t="shared" si="2"/>
        <v>237.4</v>
      </c>
      <c r="I22" s="314">
        <f t="shared" si="3"/>
        <v>154.31</v>
      </c>
      <c r="J22" s="308">
        <f t="shared" si="4"/>
        <v>83.09</v>
      </c>
      <c r="K22" s="304">
        <f t="shared" si="5"/>
        <v>237.4</v>
      </c>
    </row>
    <row r="23" spans="1:11" s="48" customFormat="1" ht="29.25" customHeight="1" x14ac:dyDescent="0.2">
      <c r="A23" s="190" t="s">
        <v>175</v>
      </c>
      <c r="B23" s="411">
        <v>96555</v>
      </c>
      <c r="C23" s="380" t="s">
        <v>154</v>
      </c>
      <c r="D23" s="117" t="s">
        <v>89</v>
      </c>
      <c r="E23" s="118">
        <v>5.05</v>
      </c>
      <c r="F23" s="410">
        <v>482.17</v>
      </c>
      <c r="G23" s="285">
        <f t="shared" si="1"/>
        <v>610.62</v>
      </c>
      <c r="H23" s="286">
        <f t="shared" si="2"/>
        <v>3083.63</v>
      </c>
      <c r="I23" s="314">
        <f t="shared" si="3"/>
        <v>2004.36</v>
      </c>
      <c r="J23" s="308">
        <f t="shared" si="4"/>
        <v>1079.27</v>
      </c>
      <c r="K23" s="304">
        <f t="shared" si="5"/>
        <v>3083.63</v>
      </c>
    </row>
    <row r="24" spans="1:11" s="48" customFormat="1" ht="36.75" customHeight="1" x14ac:dyDescent="0.2">
      <c r="A24" s="190" t="s">
        <v>178</v>
      </c>
      <c r="B24" s="412">
        <v>92408</v>
      </c>
      <c r="C24" s="380" t="s">
        <v>155</v>
      </c>
      <c r="D24" s="382" t="s">
        <v>80</v>
      </c>
      <c r="E24" s="118">
        <v>1.22</v>
      </c>
      <c r="F24" s="410">
        <v>158.44999999999999</v>
      </c>
      <c r="G24" s="119">
        <f t="shared" si="1"/>
        <v>200.66</v>
      </c>
      <c r="H24" s="286">
        <f t="shared" si="2"/>
        <v>244.81</v>
      </c>
      <c r="I24" s="314">
        <f t="shared" si="3"/>
        <v>159.13</v>
      </c>
      <c r="J24" s="308">
        <f t="shared" si="4"/>
        <v>85.68</v>
      </c>
      <c r="K24" s="304">
        <f t="shared" si="5"/>
        <v>244.81</v>
      </c>
    </row>
    <row r="25" spans="1:11" s="48" customFormat="1" ht="38.25" x14ac:dyDescent="0.2">
      <c r="A25" s="190" t="s">
        <v>179</v>
      </c>
      <c r="B25" s="412">
        <v>92761</v>
      </c>
      <c r="C25" s="379" t="s">
        <v>157</v>
      </c>
      <c r="D25" s="382" t="s">
        <v>139</v>
      </c>
      <c r="E25" s="118">
        <v>10</v>
      </c>
      <c r="F25" s="410">
        <v>8.56</v>
      </c>
      <c r="G25" s="119">
        <f t="shared" si="1"/>
        <v>10.84</v>
      </c>
      <c r="H25" s="286">
        <f t="shared" si="2"/>
        <v>108.4</v>
      </c>
      <c r="I25" s="314">
        <f t="shared" si="3"/>
        <v>70.459999999999994</v>
      </c>
      <c r="J25" s="308">
        <f t="shared" si="4"/>
        <v>37.94</v>
      </c>
      <c r="K25" s="304">
        <f t="shared" si="5"/>
        <v>108.4</v>
      </c>
    </row>
    <row r="26" spans="1:11" s="48" customFormat="1" ht="38.25" x14ac:dyDescent="0.2">
      <c r="A26" s="190" t="s">
        <v>180</v>
      </c>
      <c r="B26" s="412">
        <v>92718</v>
      </c>
      <c r="C26" s="379" t="s">
        <v>156</v>
      </c>
      <c r="D26" s="382" t="s">
        <v>89</v>
      </c>
      <c r="E26" s="118">
        <v>0.2</v>
      </c>
      <c r="F26" s="410">
        <v>464.84</v>
      </c>
      <c r="G26" s="119">
        <f t="shared" si="1"/>
        <v>588.66999999999996</v>
      </c>
      <c r="H26" s="286">
        <f t="shared" si="2"/>
        <v>117.73</v>
      </c>
      <c r="I26" s="314">
        <f t="shared" si="3"/>
        <v>76.52</v>
      </c>
      <c r="J26" s="308">
        <f t="shared" si="4"/>
        <v>41.21</v>
      </c>
      <c r="K26" s="304">
        <f t="shared" si="5"/>
        <v>117.73</v>
      </c>
    </row>
    <row r="27" spans="1:11" s="48" customFormat="1" ht="25.5" x14ac:dyDescent="0.2">
      <c r="A27" s="190" t="s">
        <v>181</v>
      </c>
      <c r="B27" s="412" t="s">
        <v>158</v>
      </c>
      <c r="C27" s="379" t="s">
        <v>159</v>
      </c>
      <c r="D27" s="381" t="s">
        <v>80</v>
      </c>
      <c r="E27" s="118">
        <v>7.1</v>
      </c>
      <c r="F27" s="410">
        <v>9.24</v>
      </c>
      <c r="G27" s="119">
        <f t="shared" si="1"/>
        <v>11.7</v>
      </c>
      <c r="H27" s="286">
        <f t="shared" si="2"/>
        <v>83.07</v>
      </c>
      <c r="I27" s="314">
        <f t="shared" si="3"/>
        <v>54</v>
      </c>
      <c r="J27" s="308">
        <f t="shared" si="4"/>
        <v>29.07</v>
      </c>
      <c r="K27" s="304">
        <f t="shared" si="5"/>
        <v>83.07</v>
      </c>
    </row>
    <row r="28" spans="1:11" s="48" customFormat="1" ht="12.75" x14ac:dyDescent="0.2">
      <c r="A28" s="190" t="s">
        <v>258</v>
      </c>
      <c r="B28" s="412">
        <v>10965</v>
      </c>
      <c r="C28" s="379" t="s">
        <v>259</v>
      </c>
      <c r="D28" s="383" t="s">
        <v>88</v>
      </c>
      <c r="E28" s="197">
        <v>27.52</v>
      </c>
      <c r="F28" s="413">
        <v>51.67</v>
      </c>
      <c r="G28" s="184">
        <f t="shared" si="1"/>
        <v>65.430000000000007</v>
      </c>
      <c r="H28" s="286">
        <f t="shared" si="2"/>
        <v>1800.63</v>
      </c>
      <c r="I28" s="314">
        <f t="shared" si="3"/>
        <v>1170.4100000000001</v>
      </c>
      <c r="J28" s="308">
        <f t="shared" si="4"/>
        <v>630.22</v>
      </c>
      <c r="K28" s="304">
        <f t="shared" si="5"/>
        <v>1800.63</v>
      </c>
    </row>
    <row r="29" spans="1:11" s="48" customFormat="1" ht="12.75" x14ac:dyDescent="0.2">
      <c r="A29" s="190" t="s">
        <v>260</v>
      </c>
      <c r="B29" s="412">
        <v>10965</v>
      </c>
      <c r="C29" s="379" t="s">
        <v>262</v>
      </c>
      <c r="D29" s="383" t="s">
        <v>88</v>
      </c>
      <c r="E29" s="197">
        <v>1.1499999999999999</v>
      </c>
      <c r="F29" s="413">
        <v>51.67</v>
      </c>
      <c r="G29" s="184">
        <f t="shared" si="1"/>
        <v>65.430000000000007</v>
      </c>
      <c r="H29" s="286">
        <f t="shared" si="2"/>
        <v>75.239999999999995</v>
      </c>
      <c r="I29" s="314">
        <f t="shared" si="3"/>
        <v>48.91</v>
      </c>
      <c r="J29" s="308">
        <f t="shared" si="4"/>
        <v>26.33</v>
      </c>
      <c r="K29" s="304">
        <f t="shared" si="5"/>
        <v>75.239999999999995</v>
      </c>
    </row>
    <row r="30" spans="1:11" s="48" customFormat="1" ht="25.5" x14ac:dyDescent="0.2">
      <c r="A30" s="190" t="s">
        <v>261</v>
      </c>
      <c r="B30" s="412">
        <v>93204</v>
      </c>
      <c r="C30" s="379" t="s">
        <v>257</v>
      </c>
      <c r="D30" s="383" t="s">
        <v>88</v>
      </c>
      <c r="E30" s="197">
        <v>122.6</v>
      </c>
      <c r="F30" s="413">
        <v>34.04</v>
      </c>
      <c r="G30" s="184">
        <f t="shared" si="1"/>
        <v>43.11</v>
      </c>
      <c r="H30" s="286">
        <f t="shared" si="2"/>
        <v>5285.29</v>
      </c>
      <c r="I30" s="314">
        <f t="shared" si="3"/>
        <v>3435.44</v>
      </c>
      <c r="J30" s="308">
        <f t="shared" si="4"/>
        <v>1849.85</v>
      </c>
      <c r="K30" s="304">
        <f t="shared" si="5"/>
        <v>5285.29</v>
      </c>
    </row>
    <row r="31" spans="1:11" s="48" customFormat="1" ht="12.75" x14ac:dyDescent="0.2">
      <c r="A31" s="190"/>
      <c r="B31" s="409"/>
      <c r="C31" s="188" t="s">
        <v>54</v>
      </c>
      <c r="D31" s="181"/>
      <c r="E31" s="182"/>
      <c r="F31" s="414"/>
      <c r="G31" s="183"/>
      <c r="H31" s="191">
        <f>SUM(H18:H30)</f>
        <v>14007.08</v>
      </c>
      <c r="I31" s="315">
        <f>SUM(I18:I30)</f>
        <v>8650.64</v>
      </c>
      <c r="J31" s="311">
        <f>SUM(J18:J30)</f>
        <v>5356.44</v>
      </c>
      <c r="K31" s="304">
        <f t="shared" si="5"/>
        <v>14007.08</v>
      </c>
    </row>
    <row r="32" spans="1:11" s="48" customFormat="1" ht="12.75" x14ac:dyDescent="0.2">
      <c r="A32" s="240">
        <v>2</v>
      </c>
      <c r="B32" s="415"/>
      <c r="C32" s="241" t="s">
        <v>151</v>
      </c>
      <c r="D32" s="241"/>
      <c r="E32" s="242"/>
      <c r="F32" s="416"/>
      <c r="G32" s="243"/>
      <c r="H32" s="244"/>
      <c r="I32" s="313"/>
      <c r="J32" s="312"/>
      <c r="K32" s="304"/>
    </row>
    <row r="33" spans="1:11" s="48" customFormat="1" ht="25.5" x14ac:dyDescent="0.2">
      <c r="A33" s="190" t="s">
        <v>117</v>
      </c>
      <c r="B33" s="409">
        <v>97622</v>
      </c>
      <c r="C33" s="379" t="s">
        <v>93</v>
      </c>
      <c r="D33" s="117" t="s">
        <v>89</v>
      </c>
      <c r="E33" s="118">
        <v>6.13</v>
      </c>
      <c r="F33" s="410">
        <v>40.72</v>
      </c>
      <c r="G33" s="285">
        <f t="shared" ref="G33:G41" si="6">(F33*$E$9)+F33</f>
        <v>51.57</v>
      </c>
      <c r="H33" s="286">
        <f>E33*G33</f>
        <v>316.12</v>
      </c>
      <c r="I33" s="314">
        <v>0</v>
      </c>
      <c r="J33" s="308">
        <f>H33</f>
        <v>316.12</v>
      </c>
      <c r="K33" s="304">
        <f t="shared" si="5"/>
        <v>316.12</v>
      </c>
    </row>
    <row r="34" spans="1:11" s="48" customFormat="1" ht="51" x14ac:dyDescent="0.2">
      <c r="A34" s="343" t="s">
        <v>140</v>
      </c>
      <c r="B34" s="417">
        <v>87507</v>
      </c>
      <c r="C34" s="384" t="s">
        <v>147</v>
      </c>
      <c r="D34" s="196" t="s">
        <v>80</v>
      </c>
      <c r="E34" s="197">
        <v>37.22</v>
      </c>
      <c r="F34" s="413">
        <v>58.62</v>
      </c>
      <c r="G34" s="285">
        <f t="shared" si="6"/>
        <v>74.239999999999995</v>
      </c>
      <c r="H34" s="286">
        <f t="shared" ref="H34:H41" si="7">E34*G34</f>
        <v>2763.21</v>
      </c>
      <c r="I34" s="314">
        <f t="shared" ref="I34:I41" si="8">(H34*65%)</f>
        <v>1796.09</v>
      </c>
      <c r="J34" s="308">
        <f t="shared" ref="J34:J41" si="9">(H34*35%)</f>
        <v>967.12</v>
      </c>
      <c r="K34" s="304">
        <f t="shared" si="5"/>
        <v>2763.21</v>
      </c>
    </row>
    <row r="35" spans="1:11" s="48" customFormat="1" ht="38.25" x14ac:dyDescent="0.2">
      <c r="A35" s="302" t="s">
        <v>182</v>
      </c>
      <c r="B35" s="418">
        <v>87878</v>
      </c>
      <c r="C35" s="384" t="s">
        <v>110</v>
      </c>
      <c r="D35" s="196" t="s">
        <v>80</v>
      </c>
      <c r="E35" s="197">
        <v>74.44</v>
      </c>
      <c r="F35" s="413">
        <v>3.34</v>
      </c>
      <c r="G35" s="285">
        <f t="shared" si="6"/>
        <v>4.2300000000000004</v>
      </c>
      <c r="H35" s="286">
        <f t="shared" si="7"/>
        <v>314.88</v>
      </c>
      <c r="I35" s="314">
        <f t="shared" si="8"/>
        <v>204.67</v>
      </c>
      <c r="J35" s="308">
        <f t="shared" si="9"/>
        <v>110.21</v>
      </c>
      <c r="K35" s="304">
        <f t="shared" si="5"/>
        <v>314.88</v>
      </c>
    </row>
    <row r="36" spans="1:11" s="48" customFormat="1" ht="40.5" customHeight="1" x14ac:dyDescent="0.2">
      <c r="A36" s="302" t="s">
        <v>183</v>
      </c>
      <c r="B36" s="418">
        <v>87548</v>
      </c>
      <c r="C36" s="385" t="s">
        <v>113</v>
      </c>
      <c r="D36" s="196" t="s">
        <v>80</v>
      </c>
      <c r="E36" s="197">
        <v>74.44</v>
      </c>
      <c r="F36" s="413">
        <v>18.670000000000002</v>
      </c>
      <c r="G36" s="285">
        <f t="shared" si="6"/>
        <v>23.64</v>
      </c>
      <c r="H36" s="286">
        <f t="shared" si="7"/>
        <v>1759.76</v>
      </c>
      <c r="I36" s="314">
        <f t="shared" si="8"/>
        <v>1143.8399999999999</v>
      </c>
      <c r="J36" s="308">
        <f t="shared" si="9"/>
        <v>615.91999999999996</v>
      </c>
      <c r="K36" s="304">
        <f t="shared" si="5"/>
        <v>1759.76</v>
      </c>
    </row>
    <row r="37" spans="1:11" s="48" customFormat="1" ht="25.5" x14ac:dyDescent="0.2">
      <c r="A37" s="302" t="s">
        <v>184</v>
      </c>
      <c r="B37" s="419">
        <v>157</v>
      </c>
      <c r="C37" s="386" t="s">
        <v>137</v>
      </c>
      <c r="D37" s="356" t="s">
        <v>139</v>
      </c>
      <c r="E37" s="387">
        <v>1.8</v>
      </c>
      <c r="F37" s="420">
        <v>101.08</v>
      </c>
      <c r="G37" s="285">
        <f t="shared" si="6"/>
        <v>128.01</v>
      </c>
      <c r="H37" s="286">
        <f t="shared" si="7"/>
        <v>230.42</v>
      </c>
      <c r="I37" s="314">
        <f t="shared" si="8"/>
        <v>149.77000000000001</v>
      </c>
      <c r="J37" s="308">
        <f t="shared" si="9"/>
        <v>80.650000000000006</v>
      </c>
      <c r="K37" s="304">
        <f t="shared" si="5"/>
        <v>230.42</v>
      </c>
    </row>
    <row r="38" spans="1:11" s="48" customFormat="1" ht="12.75" x14ac:dyDescent="0.2">
      <c r="A38" s="302" t="s">
        <v>185</v>
      </c>
      <c r="B38" s="419">
        <v>6094</v>
      </c>
      <c r="C38" s="386" t="s">
        <v>138</v>
      </c>
      <c r="D38" s="356" t="s">
        <v>139</v>
      </c>
      <c r="E38" s="387">
        <v>1.8</v>
      </c>
      <c r="F38" s="420">
        <v>16.059999999999999</v>
      </c>
      <c r="G38" s="285">
        <f t="shared" si="6"/>
        <v>20.34</v>
      </c>
      <c r="H38" s="286">
        <f t="shared" si="7"/>
        <v>36.61</v>
      </c>
      <c r="I38" s="314">
        <f t="shared" si="8"/>
        <v>23.8</v>
      </c>
      <c r="J38" s="308">
        <f t="shared" si="9"/>
        <v>12.81</v>
      </c>
      <c r="K38" s="304">
        <f t="shared" si="5"/>
        <v>36.61</v>
      </c>
    </row>
    <row r="39" spans="1:11" s="48" customFormat="1" ht="38.25" x14ac:dyDescent="0.2">
      <c r="A39" s="344" t="s">
        <v>186</v>
      </c>
      <c r="B39" s="421">
        <v>2416</v>
      </c>
      <c r="C39" s="380" t="s">
        <v>263</v>
      </c>
      <c r="D39" s="157" t="s">
        <v>80</v>
      </c>
      <c r="E39" s="388">
        <v>12.78</v>
      </c>
      <c r="F39" s="423">
        <v>100.11</v>
      </c>
      <c r="G39" s="285">
        <f t="shared" ref="G39" si="10">(F39*$E$9)+F39</f>
        <v>126.78</v>
      </c>
      <c r="H39" s="286">
        <f t="shared" ref="H39" si="11">E39*G39</f>
        <v>1620.25</v>
      </c>
      <c r="I39" s="314">
        <f t="shared" ref="I39" si="12">(H39*65%)</f>
        <v>1053.1600000000001</v>
      </c>
      <c r="J39" s="308">
        <f t="shared" ref="J39" si="13">(H39*35%)</f>
        <v>567.09</v>
      </c>
      <c r="K39" s="304">
        <f t="shared" si="5"/>
        <v>1620.25</v>
      </c>
    </row>
    <row r="40" spans="1:11" s="48" customFormat="1" ht="38.25" x14ac:dyDescent="0.2">
      <c r="A40" s="344" t="s">
        <v>187</v>
      </c>
      <c r="B40" s="421">
        <v>2416</v>
      </c>
      <c r="C40" s="380" t="s">
        <v>264</v>
      </c>
      <c r="D40" s="157" t="s">
        <v>80</v>
      </c>
      <c r="E40" s="388">
        <v>32.32</v>
      </c>
      <c r="F40" s="423">
        <v>100.11</v>
      </c>
      <c r="G40" s="285">
        <f t="shared" si="6"/>
        <v>126.78</v>
      </c>
      <c r="H40" s="286">
        <f t="shared" si="7"/>
        <v>4097.53</v>
      </c>
      <c r="I40" s="314">
        <f t="shared" si="8"/>
        <v>2663.39</v>
      </c>
      <c r="J40" s="308">
        <f t="shared" si="9"/>
        <v>1434.14</v>
      </c>
      <c r="K40" s="304">
        <f t="shared" si="5"/>
        <v>4097.53</v>
      </c>
    </row>
    <row r="41" spans="1:11" s="48" customFormat="1" ht="51" x14ac:dyDescent="0.2">
      <c r="A41" s="446" t="s">
        <v>270</v>
      </c>
      <c r="B41" s="421">
        <v>87272</v>
      </c>
      <c r="C41" s="380" t="s">
        <v>269</v>
      </c>
      <c r="D41" s="449" t="s">
        <v>80</v>
      </c>
      <c r="E41" s="450">
        <v>39.450000000000003</v>
      </c>
      <c r="F41" s="447">
        <v>60.52</v>
      </c>
      <c r="G41" s="198">
        <f t="shared" si="6"/>
        <v>76.64</v>
      </c>
      <c r="H41" s="448">
        <f t="shared" si="7"/>
        <v>3023.45</v>
      </c>
      <c r="I41" s="314">
        <f t="shared" si="8"/>
        <v>1965.24</v>
      </c>
      <c r="J41" s="308">
        <f t="shared" si="9"/>
        <v>1058.21</v>
      </c>
      <c r="K41" s="304">
        <f t="shared" si="5"/>
        <v>3023.45</v>
      </c>
    </row>
    <row r="42" spans="1:11" s="48" customFormat="1" ht="12.75" x14ac:dyDescent="0.2">
      <c r="A42" s="195"/>
      <c r="B42" s="418"/>
      <c r="C42" s="188" t="s">
        <v>54</v>
      </c>
      <c r="D42" s="196"/>
      <c r="E42" s="197"/>
      <c r="F42" s="413"/>
      <c r="G42" s="198"/>
      <c r="H42" s="199">
        <f>SUM(H33:H41)</f>
        <v>14162.23</v>
      </c>
      <c r="I42" s="315">
        <f>SUM(I33:I41)</f>
        <v>8999.9599999999991</v>
      </c>
      <c r="J42" s="311">
        <f>SUM(J33:J41)</f>
        <v>5162.2700000000004</v>
      </c>
      <c r="K42" s="304">
        <f t="shared" si="5"/>
        <v>14162.23</v>
      </c>
    </row>
    <row r="43" spans="1:11" s="48" customFormat="1" ht="13.5" thickBot="1" x14ac:dyDescent="0.25">
      <c r="A43" s="294">
        <v>3</v>
      </c>
      <c r="B43" s="424"/>
      <c r="C43" s="296" t="s">
        <v>94</v>
      </c>
      <c r="D43" s="295"/>
      <c r="E43" s="295"/>
      <c r="F43" s="424"/>
      <c r="G43" s="295"/>
      <c r="H43" s="297"/>
      <c r="I43" s="316"/>
      <c r="J43" s="309"/>
      <c r="K43" s="304"/>
    </row>
    <row r="44" spans="1:11" s="48" customFormat="1" ht="12.75" x14ac:dyDescent="0.2">
      <c r="A44" s="351" t="s">
        <v>188</v>
      </c>
      <c r="B44" s="425"/>
      <c r="C44" s="353" t="s">
        <v>121</v>
      </c>
      <c r="D44" s="352"/>
      <c r="E44" s="352"/>
      <c r="F44" s="425"/>
      <c r="G44" s="352"/>
      <c r="H44" s="354"/>
      <c r="I44" s="349"/>
      <c r="J44" s="350"/>
      <c r="K44" s="304"/>
    </row>
    <row r="45" spans="1:11" s="48" customFormat="1" ht="25.5" x14ac:dyDescent="0.2">
      <c r="A45" s="289" t="s">
        <v>189</v>
      </c>
      <c r="B45" s="411">
        <v>97645</v>
      </c>
      <c r="C45" s="389" t="s">
        <v>122</v>
      </c>
      <c r="D45" s="180" t="s">
        <v>80</v>
      </c>
      <c r="E45" s="390">
        <v>17.95</v>
      </c>
      <c r="F45" s="428">
        <v>18.86</v>
      </c>
      <c r="G45" s="292">
        <f t="shared" ref="G45" si="14">(F45*$E$9)+F45</f>
        <v>23.88</v>
      </c>
      <c r="H45" s="293">
        <f t="shared" ref="H45" si="15">E45*G45</f>
        <v>428.65</v>
      </c>
      <c r="I45" s="314">
        <v>0</v>
      </c>
      <c r="J45" s="308">
        <f>H45</f>
        <v>428.65</v>
      </c>
      <c r="K45" s="304">
        <f t="shared" si="5"/>
        <v>428.65</v>
      </c>
    </row>
    <row r="46" spans="1:11" s="48" customFormat="1" ht="25.5" x14ac:dyDescent="0.2">
      <c r="A46" s="289" t="s">
        <v>190</v>
      </c>
      <c r="B46" s="411">
        <v>94559</v>
      </c>
      <c r="C46" s="389" t="s">
        <v>123</v>
      </c>
      <c r="D46" s="180" t="s">
        <v>80</v>
      </c>
      <c r="E46" s="390">
        <v>15.31</v>
      </c>
      <c r="F46" s="428">
        <v>534.19000000000005</v>
      </c>
      <c r="G46" s="292">
        <f t="shared" ref="G46" si="16">(F46*$E$9)+F46</f>
        <v>676.5</v>
      </c>
      <c r="H46" s="293">
        <f t="shared" ref="H46" si="17">E46*G46</f>
        <v>10357.219999999999</v>
      </c>
      <c r="I46" s="314">
        <f t="shared" ref="I46:I47" si="18">(H46*65%)</f>
        <v>6732.19</v>
      </c>
      <c r="J46" s="308">
        <f t="shared" ref="J46:J47" si="19">(H46*35%)</f>
        <v>3625.03</v>
      </c>
      <c r="K46" s="304">
        <f t="shared" si="5"/>
        <v>10357.219999999999</v>
      </c>
    </row>
    <row r="47" spans="1:11" s="48" customFormat="1" ht="12.75" x14ac:dyDescent="0.2">
      <c r="A47" s="192" t="s">
        <v>191</v>
      </c>
      <c r="B47" s="422">
        <v>72116</v>
      </c>
      <c r="C47" s="379" t="s">
        <v>124</v>
      </c>
      <c r="D47" s="180" t="s">
        <v>80</v>
      </c>
      <c r="E47" s="157">
        <v>14.36</v>
      </c>
      <c r="F47" s="428">
        <v>91.42</v>
      </c>
      <c r="G47" s="285">
        <f t="shared" ref="G47" si="20">(F47*$E$9)+F47</f>
        <v>115.77</v>
      </c>
      <c r="H47" s="288">
        <f t="shared" ref="H47" si="21">E47*G47</f>
        <v>1662.46</v>
      </c>
      <c r="I47" s="314">
        <f t="shared" si="18"/>
        <v>1080.5999999999999</v>
      </c>
      <c r="J47" s="308">
        <f t="shared" si="19"/>
        <v>581.86</v>
      </c>
      <c r="K47" s="304">
        <f t="shared" si="5"/>
        <v>1662.46</v>
      </c>
    </row>
    <row r="48" spans="1:11" s="48" customFormat="1" ht="12.75" x14ac:dyDescent="0.2">
      <c r="A48" s="345" t="s">
        <v>192</v>
      </c>
      <c r="B48" s="429"/>
      <c r="C48" s="347" t="s">
        <v>109</v>
      </c>
      <c r="D48" s="346"/>
      <c r="E48" s="346"/>
      <c r="F48" s="429"/>
      <c r="G48" s="346"/>
      <c r="H48" s="348"/>
      <c r="I48" s="349"/>
      <c r="J48" s="350"/>
      <c r="K48" s="304"/>
    </row>
    <row r="49" spans="1:11" s="48" customFormat="1" ht="25.5" x14ac:dyDescent="0.2">
      <c r="A49" s="272" t="s">
        <v>193</v>
      </c>
      <c r="B49" s="427">
        <v>97644</v>
      </c>
      <c r="C49" s="391" t="s">
        <v>95</v>
      </c>
      <c r="D49" s="180" t="s">
        <v>80</v>
      </c>
      <c r="E49" s="180">
        <v>10.5</v>
      </c>
      <c r="F49" s="430">
        <v>6.49</v>
      </c>
      <c r="G49" s="292">
        <f t="shared" ref="G49:G55" si="22">(F49*$E$9)+F49</f>
        <v>8.2200000000000006</v>
      </c>
      <c r="H49" s="293">
        <f t="shared" ref="H49:H55" si="23">E49*G49</f>
        <v>86.31</v>
      </c>
      <c r="I49" s="314">
        <v>0</v>
      </c>
      <c r="J49" s="308">
        <f>H49</f>
        <v>86.31</v>
      </c>
      <c r="K49" s="304">
        <f t="shared" si="5"/>
        <v>86.31</v>
      </c>
    </row>
    <row r="50" spans="1:11" s="48" customFormat="1" ht="38.25" x14ac:dyDescent="0.2">
      <c r="A50" s="272" t="s">
        <v>194</v>
      </c>
      <c r="B50" s="427">
        <v>90820</v>
      </c>
      <c r="C50" s="391" t="s">
        <v>266</v>
      </c>
      <c r="D50" s="180" t="s">
        <v>50</v>
      </c>
      <c r="E50" s="390">
        <v>2</v>
      </c>
      <c r="F50" s="430">
        <v>363.51</v>
      </c>
      <c r="G50" s="292">
        <f t="shared" ref="G50" si="24">(F50*$E$9)+F50</f>
        <v>460.35</v>
      </c>
      <c r="H50" s="293">
        <f t="shared" ref="H50" si="25">E50*G50</f>
        <v>920.7</v>
      </c>
      <c r="I50" s="452">
        <v>598.45000000000005</v>
      </c>
      <c r="J50" s="308">
        <f t="shared" ref="J50:J51" si="26">(H50*35%)</f>
        <v>322.25</v>
      </c>
      <c r="K50" s="304">
        <f t="shared" si="5"/>
        <v>920.7</v>
      </c>
    </row>
    <row r="51" spans="1:11" s="48" customFormat="1" ht="38.25" x14ac:dyDescent="0.2">
      <c r="A51" s="289" t="s">
        <v>195</v>
      </c>
      <c r="B51" s="411">
        <v>90822</v>
      </c>
      <c r="C51" s="389" t="s">
        <v>105</v>
      </c>
      <c r="D51" s="287" t="s">
        <v>50</v>
      </c>
      <c r="E51" s="390">
        <v>4</v>
      </c>
      <c r="F51" s="428">
        <v>377.88</v>
      </c>
      <c r="G51" s="292">
        <f t="shared" si="22"/>
        <v>478.55</v>
      </c>
      <c r="H51" s="293">
        <f t="shared" si="23"/>
        <v>1914.2</v>
      </c>
      <c r="I51" s="314">
        <f t="shared" ref="I51" si="27">(H51*65%)</f>
        <v>1244.23</v>
      </c>
      <c r="J51" s="308">
        <f t="shared" si="26"/>
        <v>669.97</v>
      </c>
      <c r="K51" s="304">
        <f t="shared" si="5"/>
        <v>1914.2</v>
      </c>
    </row>
    <row r="52" spans="1:11" s="48" customFormat="1" ht="38.25" x14ac:dyDescent="0.2">
      <c r="A52" s="289" t="s">
        <v>196</v>
      </c>
      <c r="B52" s="411">
        <v>90823</v>
      </c>
      <c r="C52" s="389" t="s">
        <v>163</v>
      </c>
      <c r="D52" s="287" t="s">
        <v>50</v>
      </c>
      <c r="E52" s="390">
        <v>2</v>
      </c>
      <c r="F52" s="428">
        <v>395.01</v>
      </c>
      <c r="G52" s="292">
        <f>(F52*$E$9)+F52</f>
        <v>500.24</v>
      </c>
      <c r="H52" s="293">
        <f>E52*G52</f>
        <v>1000.48</v>
      </c>
      <c r="I52" s="314">
        <f>(H52*65%)</f>
        <v>650.30999999999995</v>
      </c>
      <c r="J52" s="308">
        <f>(H52*35%)</f>
        <v>350.17</v>
      </c>
      <c r="K52" s="304">
        <f t="shared" si="5"/>
        <v>1000.48</v>
      </c>
    </row>
    <row r="53" spans="1:11" s="48" customFormat="1" ht="38.25" x14ac:dyDescent="0.2">
      <c r="A53" s="289" t="s">
        <v>197</v>
      </c>
      <c r="B53" s="411">
        <v>90823</v>
      </c>
      <c r="C53" s="389" t="s">
        <v>265</v>
      </c>
      <c r="D53" s="287" t="s">
        <v>50</v>
      </c>
      <c r="E53" s="390">
        <v>5</v>
      </c>
      <c r="F53" s="428">
        <v>396.01</v>
      </c>
      <c r="G53" s="292">
        <f>(F53*$E$9)+F53</f>
        <v>501.51</v>
      </c>
      <c r="H53" s="293">
        <f>E53*G53</f>
        <v>2507.5500000000002</v>
      </c>
      <c r="I53" s="314">
        <f>(H53*65%)</f>
        <v>1629.91</v>
      </c>
      <c r="J53" s="308">
        <f>(H53*35%)</f>
        <v>877.64</v>
      </c>
      <c r="K53" s="304">
        <f t="shared" si="5"/>
        <v>2507.5500000000002</v>
      </c>
    </row>
    <row r="54" spans="1:11" s="48" customFormat="1" ht="38.25" x14ac:dyDescent="0.2">
      <c r="A54" s="289" t="s">
        <v>267</v>
      </c>
      <c r="B54" s="411">
        <v>91307</v>
      </c>
      <c r="C54" s="389" t="s">
        <v>164</v>
      </c>
      <c r="D54" s="287" t="s">
        <v>50</v>
      </c>
      <c r="E54" s="390">
        <v>8</v>
      </c>
      <c r="F54" s="428">
        <v>62.34</v>
      </c>
      <c r="G54" s="292">
        <f t="shared" si="22"/>
        <v>78.95</v>
      </c>
      <c r="H54" s="293">
        <f t="shared" si="23"/>
        <v>631.6</v>
      </c>
      <c r="I54" s="314">
        <f t="shared" ref="I54:I55" si="28">(H54*65%)</f>
        <v>410.54</v>
      </c>
      <c r="J54" s="308">
        <f t="shared" ref="J54:J55" si="29">(H54*35%)</f>
        <v>221.06</v>
      </c>
      <c r="K54" s="304">
        <f t="shared" si="5"/>
        <v>631.6</v>
      </c>
    </row>
    <row r="55" spans="1:11" s="48" customFormat="1" ht="38.25" x14ac:dyDescent="0.2">
      <c r="A55" s="289" t="s">
        <v>268</v>
      </c>
      <c r="B55" s="411">
        <v>91304</v>
      </c>
      <c r="C55" s="389" t="s">
        <v>165</v>
      </c>
      <c r="D55" s="287" t="s">
        <v>50</v>
      </c>
      <c r="E55" s="390">
        <v>5</v>
      </c>
      <c r="F55" s="428">
        <v>78.400000000000006</v>
      </c>
      <c r="G55" s="292">
        <f t="shared" si="22"/>
        <v>99.29</v>
      </c>
      <c r="H55" s="293">
        <f t="shared" si="23"/>
        <v>496.45</v>
      </c>
      <c r="I55" s="314">
        <f t="shared" si="28"/>
        <v>322.69</v>
      </c>
      <c r="J55" s="308">
        <f t="shared" si="29"/>
        <v>173.76</v>
      </c>
      <c r="K55" s="304">
        <f t="shared" si="5"/>
        <v>496.45</v>
      </c>
    </row>
    <row r="56" spans="1:11" s="48" customFormat="1" ht="12.75" x14ac:dyDescent="0.2">
      <c r="A56" s="355"/>
      <c r="B56" s="419"/>
      <c r="C56" s="188" t="s">
        <v>54</v>
      </c>
      <c r="D56" s="181"/>
      <c r="E56" s="182"/>
      <c r="F56" s="414"/>
      <c r="G56" s="183"/>
      <c r="H56" s="199">
        <f>SUM(H45:H55)</f>
        <v>20005.62</v>
      </c>
      <c r="I56" s="315">
        <f>SUM(I45:I55)</f>
        <v>12668.92</v>
      </c>
      <c r="J56" s="311">
        <f>SUM(J45:J55)</f>
        <v>7336.7</v>
      </c>
      <c r="K56" s="304">
        <f t="shared" si="5"/>
        <v>20005.62</v>
      </c>
    </row>
    <row r="57" spans="1:11" s="98" customFormat="1" ht="15" customHeight="1" thickBot="1" x14ac:dyDescent="0.25">
      <c r="A57" s="360" t="s">
        <v>141</v>
      </c>
      <c r="B57" s="431"/>
      <c r="C57" s="296" t="s">
        <v>87</v>
      </c>
      <c r="D57" s="295"/>
      <c r="E57" s="361"/>
      <c r="F57" s="432"/>
      <c r="G57" s="362"/>
      <c r="H57" s="363"/>
      <c r="I57" s="316"/>
      <c r="J57" s="309"/>
      <c r="K57" s="304">
        <f t="shared" si="5"/>
        <v>0</v>
      </c>
    </row>
    <row r="58" spans="1:11" s="98" customFormat="1" ht="25.5" x14ac:dyDescent="0.2">
      <c r="A58" s="357" t="s">
        <v>99</v>
      </c>
      <c r="B58" s="433">
        <v>97647</v>
      </c>
      <c r="C58" s="392" t="s">
        <v>125</v>
      </c>
      <c r="D58" s="180" t="s">
        <v>80</v>
      </c>
      <c r="E58" s="393">
        <v>508.61</v>
      </c>
      <c r="F58" s="434">
        <v>2.4500000000000002</v>
      </c>
      <c r="G58" s="358">
        <f t="shared" ref="G58:G70" si="30">(F58*$E$9)+F58</f>
        <v>3.1</v>
      </c>
      <c r="H58" s="359">
        <f t="shared" ref="H58:H70" si="31">E58*G58</f>
        <v>1576.69</v>
      </c>
      <c r="I58" s="314">
        <v>0</v>
      </c>
      <c r="J58" s="308">
        <f>H58</f>
        <v>1576.69</v>
      </c>
      <c r="K58" s="304">
        <f t="shared" si="5"/>
        <v>1576.69</v>
      </c>
    </row>
    <row r="59" spans="1:11" s="98" customFormat="1" ht="25.5" x14ac:dyDescent="0.2">
      <c r="A59" s="290" t="s">
        <v>142</v>
      </c>
      <c r="B59" s="411">
        <v>97650</v>
      </c>
      <c r="C59" s="394" t="s">
        <v>126</v>
      </c>
      <c r="D59" s="157" t="s">
        <v>80</v>
      </c>
      <c r="E59" s="395">
        <v>508.61</v>
      </c>
      <c r="F59" s="435">
        <v>5.27</v>
      </c>
      <c r="G59" s="358">
        <f t="shared" si="30"/>
        <v>6.67</v>
      </c>
      <c r="H59" s="359">
        <f t="shared" si="31"/>
        <v>3392.43</v>
      </c>
      <c r="I59" s="314">
        <v>0</v>
      </c>
      <c r="J59" s="308">
        <f>H59</f>
        <v>3392.43</v>
      </c>
      <c r="K59" s="304">
        <f t="shared" si="5"/>
        <v>3392.43</v>
      </c>
    </row>
    <row r="60" spans="1:11" s="98" customFormat="1" ht="25.5" x14ac:dyDescent="0.2">
      <c r="A60" s="290" t="s">
        <v>198</v>
      </c>
      <c r="B60" s="411">
        <v>97652</v>
      </c>
      <c r="C60" s="394" t="s">
        <v>127</v>
      </c>
      <c r="D60" s="157" t="s">
        <v>50</v>
      </c>
      <c r="E60" s="395">
        <v>35</v>
      </c>
      <c r="F60" s="435">
        <v>132.38999999999999</v>
      </c>
      <c r="G60" s="358">
        <f t="shared" si="30"/>
        <v>167.66</v>
      </c>
      <c r="H60" s="359">
        <f t="shared" si="31"/>
        <v>5868.1</v>
      </c>
      <c r="I60" s="314">
        <v>0</v>
      </c>
      <c r="J60" s="308">
        <f>H60</f>
        <v>5868.1</v>
      </c>
      <c r="K60" s="304">
        <f t="shared" si="5"/>
        <v>5868.1</v>
      </c>
    </row>
    <row r="61" spans="1:11" s="98" customFormat="1" ht="25.5" x14ac:dyDescent="0.2">
      <c r="A61" s="190" t="s">
        <v>200</v>
      </c>
      <c r="B61" s="411">
        <v>10527</v>
      </c>
      <c r="C61" s="396" t="s">
        <v>128</v>
      </c>
      <c r="D61" s="117" t="s">
        <v>129</v>
      </c>
      <c r="E61" s="118">
        <v>1</v>
      </c>
      <c r="F61" s="410">
        <v>19</v>
      </c>
      <c r="G61" s="358">
        <f t="shared" si="30"/>
        <v>24.06</v>
      </c>
      <c r="H61" s="359">
        <f t="shared" si="31"/>
        <v>24.06</v>
      </c>
      <c r="I61" s="314">
        <f t="shared" ref="I61:I70" si="32">(H61*65%)</f>
        <v>15.64</v>
      </c>
      <c r="J61" s="308">
        <f t="shared" ref="J61:J70" si="33">(H61*35%)</f>
        <v>8.42</v>
      </c>
      <c r="K61" s="304">
        <f t="shared" si="5"/>
        <v>24.06</v>
      </c>
    </row>
    <row r="62" spans="1:11" s="98" customFormat="1" ht="38.25" x14ac:dyDescent="0.2">
      <c r="A62" s="190" t="s">
        <v>199</v>
      </c>
      <c r="B62" s="411">
        <v>92610</v>
      </c>
      <c r="C62" s="396" t="s">
        <v>131</v>
      </c>
      <c r="D62" s="117" t="s">
        <v>50</v>
      </c>
      <c r="E62" s="118">
        <v>2</v>
      </c>
      <c r="F62" s="410">
        <v>900.29</v>
      </c>
      <c r="G62" s="358">
        <f t="shared" si="30"/>
        <v>1140.1300000000001</v>
      </c>
      <c r="H62" s="359">
        <f t="shared" si="31"/>
        <v>2280.2600000000002</v>
      </c>
      <c r="I62" s="314">
        <f t="shared" si="32"/>
        <v>1482.17</v>
      </c>
      <c r="J62" s="308">
        <f t="shared" si="33"/>
        <v>798.09</v>
      </c>
      <c r="K62" s="304">
        <f t="shared" si="5"/>
        <v>2280.2600000000002</v>
      </c>
    </row>
    <row r="63" spans="1:11" s="49" customFormat="1" ht="38.25" x14ac:dyDescent="0.2">
      <c r="A63" s="190" t="s">
        <v>201</v>
      </c>
      <c r="B63" s="411">
        <v>92620</v>
      </c>
      <c r="C63" s="379" t="s">
        <v>173</v>
      </c>
      <c r="D63" s="117" t="s">
        <v>50</v>
      </c>
      <c r="E63" s="118">
        <v>7</v>
      </c>
      <c r="F63" s="410">
        <v>1466.5</v>
      </c>
      <c r="G63" s="358">
        <f t="shared" si="30"/>
        <v>1857.18</v>
      </c>
      <c r="H63" s="359">
        <f t="shared" si="31"/>
        <v>13000.26</v>
      </c>
      <c r="I63" s="314">
        <f t="shared" si="32"/>
        <v>8450.17</v>
      </c>
      <c r="J63" s="308">
        <f t="shared" si="33"/>
        <v>4550.09</v>
      </c>
      <c r="K63" s="304">
        <f t="shared" si="5"/>
        <v>13000.26</v>
      </c>
    </row>
    <row r="64" spans="1:11" s="49" customFormat="1" ht="39" customHeight="1" x14ac:dyDescent="0.2">
      <c r="A64" s="190" t="s">
        <v>202</v>
      </c>
      <c r="B64" s="411">
        <v>92580</v>
      </c>
      <c r="C64" s="380" t="s">
        <v>174</v>
      </c>
      <c r="D64" s="117" t="s">
        <v>80</v>
      </c>
      <c r="E64" s="118">
        <v>531.09</v>
      </c>
      <c r="F64" s="410">
        <v>35.25</v>
      </c>
      <c r="G64" s="358">
        <f t="shared" si="30"/>
        <v>44.64</v>
      </c>
      <c r="H64" s="359">
        <f t="shared" si="31"/>
        <v>23707.86</v>
      </c>
      <c r="I64" s="314">
        <f t="shared" si="32"/>
        <v>15410.11</v>
      </c>
      <c r="J64" s="308">
        <f t="shared" si="33"/>
        <v>8297.75</v>
      </c>
      <c r="K64" s="304">
        <f t="shared" si="5"/>
        <v>23707.86</v>
      </c>
    </row>
    <row r="65" spans="1:11" s="455" customFormat="1" ht="51" x14ac:dyDescent="0.2">
      <c r="A65" s="342" t="s">
        <v>203</v>
      </c>
      <c r="B65" s="411">
        <v>94210</v>
      </c>
      <c r="C65" s="451" t="s">
        <v>274</v>
      </c>
      <c r="D65" s="398" t="s">
        <v>80</v>
      </c>
      <c r="E65" s="390">
        <v>531.09</v>
      </c>
      <c r="F65" s="435">
        <v>35.79</v>
      </c>
      <c r="G65" s="292">
        <f t="shared" si="30"/>
        <v>45.32</v>
      </c>
      <c r="H65" s="293">
        <f t="shared" si="31"/>
        <v>24069</v>
      </c>
      <c r="I65" s="452">
        <f t="shared" si="32"/>
        <v>15644.85</v>
      </c>
      <c r="J65" s="453">
        <f t="shared" si="33"/>
        <v>8424.15</v>
      </c>
      <c r="K65" s="454">
        <f t="shared" si="5"/>
        <v>24069</v>
      </c>
    </row>
    <row r="66" spans="1:11" s="455" customFormat="1" ht="25.5" x14ac:dyDescent="0.2">
      <c r="A66" s="289" t="s">
        <v>204</v>
      </c>
      <c r="B66" s="411">
        <v>75220</v>
      </c>
      <c r="C66" s="451" t="s">
        <v>275</v>
      </c>
      <c r="D66" s="287" t="s">
        <v>88</v>
      </c>
      <c r="E66" s="390">
        <v>40</v>
      </c>
      <c r="F66" s="428">
        <v>41.32</v>
      </c>
      <c r="G66" s="292">
        <f t="shared" si="30"/>
        <v>52.33</v>
      </c>
      <c r="H66" s="293">
        <f t="shared" si="31"/>
        <v>2093.1999999999998</v>
      </c>
      <c r="I66" s="452">
        <f t="shared" si="32"/>
        <v>1360.58</v>
      </c>
      <c r="J66" s="453">
        <f t="shared" si="33"/>
        <v>732.62</v>
      </c>
      <c r="K66" s="454">
        <f t="shared" si="5"/>
        <v>2093.1999999999998</v>
      </c>
    </row>
    <row r="67" spans="1:11" s="49" customFormat="1" ht="15.75" customHeight="1" x14ac:dyDescent="0.2">
      <c r="A67" s="190" t="s">
        <v>205</v>
      </c>
      <c r="B67" s="411">
        <v>88240</v>
      </c>
      <c r="C67" s="380" t="s">
        <v>133</v>
      </c>
      <c r="D67" s="117" t="s">
        <v>134</v>
      </c>
      <c r="E67" s="118">
        <v>160</v>
      </c>
      <c r="F67" s="410">
        <v>16.27</v>
      </c>
      <c r="G67" s="358">
        <f t="shared" si="30"/>
        <v>20.6</v>
      </c>
      <c r="H67" s="359">
        <f t="shared" si="31"/>
        <v>3296</v>
      </c>
      <c r="I67" s="314">
        <v>0</v>
      </c>
      <c r="J67" s="308">
        <f>H67</f>
        <v>3296</v>
      </c>
      <c r="K67" s="304">
        <f t="shared" si="5"/>
        <v>3296</v>
      </c>
    </row>
    <row r="68" spans="1:11" s="49" customFormat="1" ht="15.75" customHeight="1" x14ac:dyDescent="0.2">
      <c r="A68" s="290" t="s">
        <v>206</v>
      </c>
      <c r="B68" s="436" t="s">
        <v>136</v>
      </c>
      <c r="C68" s="399" t="s">
        <v>135</v>
      </c>
      <c r="D68" s="117" t="s">
        <v>134</v>
      </c>
      <c r="E68" s="118">
        <v>160</v>
      </c>
      <c r="F68" s="435">
        <v>18.77</v>
      </c>
      <c r="G68" s="358">
        <f t="shared" si="30"/>
        <v>23.77</v>
      </c>
      <c r="H68" s="359">
        <f t="shared" si="31"/>
        <v>3803.2</v>
      </c>
      <c r="I68" s="314">
        <v>0</v>
      </c>
      <c r="J68" s="308">
        <f>H68</f>
        <v>3803.2</v>
      </c>
      <c r="K68" s="304">
        <f t="shared" si="5"/>
        <v>3803.2</v>
      </c>
    </row>
    <row r="69" spans="1:11" s="49" customFormat="1" ht="27" customHeight="1" x14ac:dyDescent="0.2">
      <c r="A69" s="290" t="s">
        <v>207</v>
      </c>
      <c r="B69" s="411">
        <v>94227</v>
      </c>
      <c r="C69" s="380" t="s">
        <v>130</v>
      </c>
      <c r="D69" s="398" t="s">
        <v>88</v>
      </c>
      <c r="E69" s="400">
        <v>40</v>
      </c>
      <c r="F69" s="435">
        <v>40.57</v>
      </c>
      <c r="G69" s="358">
        <f t="shared" si="30"/>
        <v>51.38</v>
      </c>
      <c r="H69" s="359">
        <f t="shared" si="31"/>
        <v>2055.1999999999998</v>
      </c>
      <c r="I69" s="314">
        <f t="shared" si="32"/>
        <v>1335.88</v>
      </c>
      <c r="J69" s="308">
        <f t="shared" si="33"/>
        <v>719.32</v>
      </c>
      <c r="K69" s="304">
        <f t="shared" si="5"/>
        <v>2055.1999999999998</v>
      </c>
    </row>
    <row r="70" spans="1:11" s="49" customFormat="1" ht="25.5" x14ac:dyDescent="0.2">
      <c r="A70" s="290" t="s">
        <v>208</v>
      </c>
      <c r="B70" s="437">
        <v>96116</v>
      </c>
      <c r="C70" s="397" t="s">
        <v>132</v>
      </c>
      <c r="D70" s="398" t="s">
        <v>80</v>
      </c>
      <c r="E70" s="400">
        <v>416.51</v>
      </c>
      <c r="F70" s="435">
        <v>43.29</v>
      </c>
      <c r="G70" s="358">
        <f t="shared" si="30"/>
        <v>54.82</v>
      </c>
      <c r="H70" s="359">
        <f t="shared" si="31"/>
        <v>22833.08</v>
      </c>
      <c r="I70" s="314">
        <f t="shared" si="32"/>
        <v>14841.5</v>
      </c>
      <c r="J70" s="308">
        <f t="shared" si="33"/>
        <v>7991.58</v>
      </c>
      <c r="K70" s="304">
        <f t="shared" si="5"/>
        <v>22833.08</v>
      </c>
    </row>
    <row r="71" spans="1:11" s="178" customFormat="1" ht="12.75" x14ac:dyDescent="0.2">
      <c r="A71" s="193"/>
      <c r="B71" s="438"/>
      <c r="C71" s="188" t="s">
        <v>54</v>
      </c>
      <c r="D71" s="181"/>
      <c r="E71" s="182"/>
      <c r="F71" s="414"/>
      <c r="G71" s="183"/>
      <c r="H71" s="191">
        <f>SUM(H58:H70)</f>
        <v>107999.34</v>
      </c>
      <c r="I71" s="315">
        <f>SUM(I58:I70)</f>
        <v>58540.9</v>
      </c>
      <c r="J71" s="311">
        <f>SUM(J58:J70)</f>
        <v>49458.44</v>
      </c>
      <c r="K71" s="304">
        <f t="shared" si="5"/>
        <v>107999.34</v>
      </c>
    </row>
    <row r="72" spans="1:11" s="48" customFormat="1" ht="12.75" x14ac:dyDescent="0.2">
      <c r="A72" s="269">
        <v>5</v>
      </c>
      <c r="B72" s="439"/>
      <c r="C72" s="262" t="s">
        <v>160</v>
      </c>
      <c r="D72" s="261"/>
      <c r="E72" s="261"/>
      <c r="F72" s="439"/>
      <c r="G72" s="261"/>
      <c r="H72" s="319"/>
      <c r="I72" s="316"/>
      <c r="J72" s="309"/>
      <c r="K72" s="304"/>
    </row>
    <row r="73" spans="1:11" s="48" customFormat="1" ht="38.25" x14ac:dyDescent="0.2">
      <c r="A73" s="190" t="s">
        <v>114</v>
      </c>
      <c r="B73" s="409">
        <v>87620</v>
      </c>
      <c r="C73" s="397" t="s">
        <v>161</v>
      </c>
      <c r="D73" s="117" t="s">
        <v>80</v>
      </c>
      <c r="E73" s="118">
        <v>37.49</v>
      </c>
      <c r="F73" s="410">
        <v>25.68</v>
      </c>
      <c r="G73" s="358">
        <f t="shared" ref="G73:G74" si="34">(F73*$E$9)+F73</f>
        <v>32.520000000000003</v>
      </c>
      <c r="H73" s="359">
        <f t="shared" ref="H73:H74" si="35">E73*G73</f>
        <v>1219.17</v>
      </c>
      <c r="I73" s="314">
        <f t="shared" ref="I73:I74" si="36">(H73*65%)</f>
        <v>792.46</v>
      </c>
      <c r="J73" s="308">
        <f t="shared" ref="J73:J74" si="37">(H73*35%)</f>
        <v>426.71</v>
      </c>
      <c r="K73" s="304">
        <f t="shared" ref="K73:K111" si="38">(J73+I73)</f>
        <v>1219.17</v>
      </c>
    </row>
    <row r="74" spans="1:11" s="48" customFormat="1" ht="38.25" x14ac:dyDescent="0.2">
      <c r="A74" s="289" t="s">
        <v>106</v>
      </c>
      <c r="B74" s="411">
        <v>87248</v>
      </c>
      <c r="C74" s="389" t="s">
        <v>162</v>
      </c>
      <c r="D74" s="157" t="s">
        <v>80</v>
      </c>
      <c r="E74" s="390">
        <v>33.49</v>
      </c>
      <c r="F74" s="428">
        <v>27.09</v>
      </c>
      <c r="G74" s="358">
        <f t="shared" si="34"/>
        <v>34.31</v>
      </c>
      <c r="H74" s="359">
        <f t="shared" si="35"/>
        <v>1149.04</v>
      </c>
      <c r="I74" s="314">
        <f t="shared" si="36"/>
        <v>746.88</v>
      </c>
      <c r="J74" s="308">
        <f t="shared" si="37"/>
        <v>402.16</v>
      </c>
      <c r="K74" s="304">
        <f t="shared" si="38"/>
        <v>1149.04</v>
      </c>
    </row>
    <row r="75" spans="1:11" s="48" customFormat="1" ht="12.75" x14ac:dyDescent="0.2">
      <c r="A75" s="291"/>
      <c r="B75" s="411"/>
      <c r="C75" s="188" t="s">
        <v>54</v>
      </c>
      <c r="D75" s="181"/>
      <c r="E75" s="182"/>
      <c r="F75" s="414"/>
      <c r="G75" s="183"/>
      <c r="H75" s="191">
        <f>SUM(H73:H74)</f>
        <v>2368.21</v>
      </c>
      <c r="I75" s="315">
        <f>SUM(I73:I74)</f>
        <v>1539.34</v>
      </c>
      <c r="J75" s="311">
        <f>SUM(J73:J74)</f>
        <v>828.87</v>
      </c>
      <c r="K75" s="304">
        <f t="shared" ref="K75" si="39">(J75+I75)</f>
        <v>2368.21</v>
      </c>
    </row>
    <row r="76" spans="1:11" s="48" customFormat="1" ht="12.75" x14ac:dyDescent="0.2">
      <c r="A76" s="269">
        <v>6</v>
      </c>
      <c r="B76" s="439"/>
      <c r="C76" s="262" t="s">
        <v>166</v>
      </c>
      <c r="D76" s="261"/>
      <c r="E76" s="261"/>
      <c r="F76" s="439"/>
      <c r="G76" s="261"/>
      <c r="H76" s="319"/>
      <c r="I76" s="316"/>
      <c r="J76" s="309"/>
      <c r="K76" s="304"/>
    </row>
    <row r="77" spans="1:11" s="48" customFormat="1" ht="25.5" x14ac:dyDescent="0.2">
      <c r="A77" s="289" t="s">
        <v>209</v>
      </c>
      <c r="B77" s="411">
        <v>97661</v>
      </c>
      <c r="C77" s="389" t="s">
        <v>167</v>
      </c>
      <c r="D77" s="287" t="s">
        <v>88</v>
      </c>
      <c r="E77" s="401">
        <v>500</v>
      </c>
      <c r="F77" s="411">
        <v>0.48</v>
      </c>
      <c r="G77" s="358">
        <f t="shared" ref="G77:G93" si="40">(F77*$E$9)+F77</f>
        <v>0.61</v>
      </c>
      <c r="H77" s="359">
        <f t="shared" ref="H77" si="41">E77*G77</f>
        <v>305</v>
      </c>
      <c r="I77" s="314">
        <v>0</v>
      </c>
      <c r="J77" s="308">
        <f>H77</f>
        <v>305</v>
      </c>
      <c r="K77" s="304">
        <f t="shared" si="38"/>
        <v>305</v>
      </c>
    </row>
    <row r="78" spans="1:11" s="48" customFormat="1" ht="36.75" customHeight="1" x14ac:dyDescent="0.2">
      <c r="A78" s="190" t="s">
        <v>210</v>
      </c>
      <c r="B78" s="426" t="s">
        <v>218</v>
      </c>
      <c r="C78" s="402" t="s">
        <v>271</v>
      </c>
      <c r="D78" s="403" t="s">
        <v>50</v>
      </c>
      <c r="E78" s="401">
        <v>2</v>
      </c>
      <c r="F78" s="414">
        <v>425.87</v>
      </c>
      <c r="G78" s="358">
        <f t="shared" si="40"/>
        <v>539.32000000000005</v>
      </c>
      <c r="H78" s="359">
        <f t="shared" ref="H78:H93" si="42">E78*G78</f>
        <v>1078.6400000000001</v>
      </c>
      <c r="I78" s="314">
        <f t="shared" ref="I78:I93" si="43">(H78*65%)</f>
        <v>701.12</v>
      </c>
      <c r="J78" s="308">
        <f t="shared" ref="J78:J92" si="44">(H78*35%)</f>
        <v>377.52</v>
      </c>
      <c r="K78" s="304">
        <f t="shared" si="38"/>
        <v>1078.6400000000001</v>
      </c>
    </row>
    <row r="79" spans="1:11" s="48" customFormat="1" ht="25.5" x14ac:dyDescent="0.2">
      <c r="A79" s="190" t="s">
        <v>230</v>
      </c>
      <c r="B79" s="440">
        <v>93653</v>
      </c>
      <c r="C79" s="389" t="s">
        <v>219</v>
      </c>
      <c r="D79" s="403" t="s">
        <v>50</v>
      </c>
      <c r="E79" s="401">
        <v>1</v>
      </c>
      <c r="F79" s="414">
        <v>8.67</v>
      </c>
      <c r="G79" s="358">
        <f t="shared" si="40"/>
        <v>10.98</v>
      </c>
      <c r="H79" s="359">
        <f t="shared" si="42"/>
        <v>10.98</v>
      </c>
      <c r="I79" s="314">
        <f t="shared" si="43"/>
        <v>7.14</v>
      </c>
      <c r="J79" s="308">
        <f t="shared" si="44"/>
        <v>3.84</v>
      </c>
      <c r="K79" s="304">
        <f t="shared" si="38"/>
        <v>10.98</v>
      </c>
    </row>
    <row r="80" spans="1:11" s="48" customFormat="1" ht="25.5" x14ac:dyDescent="0.2">
      <c r="A80" s="190" t="s">
        <v>231</v>
      </c>
      <c r="B80" s="440">
        <v>93654</v>
      </c>
      <c r="C80" s="389" t="s">
        <v>220</v>
      </c>
      <c r="D80" s="403" t="s">
        <v>50</v>
      </c>
      <c r="E80" s="401">
        <v>14</v>
      </c>
      <c r="F80" s="414">
        <v>9.15</v>
      </c>
      <c r="G80" s="358">
        <f t="shared" si="40"/>
        <v>11.59</v>
      </c>
      <c r="H80" s="359">
        <f t="shared" si="42"/>
        <v>162.26</v>
      </c>
      <c r="I80" s="314">
        <f t="shared" si="43"/>
        <v>105.47</v>
      </c>
      <c r="J80" s="308">
        <f t="shared" si="44"/>
        <v>56.79</v>
      </c>
      <c r="K80" s="304">
        <f t="shared" si="38"/>
        <v>162.26</v>
      </c>
    </row>
    <row r="81" spans="1:11" s="48" customFormat="1" ht="25.5" x14ac:dyDescent="0.2">
      <c r="A81" s="190" t="s">
        <v>232</v>
      </c>
      <c r="B81" s="440">
        <v>93655</v>
      </c>
      <c r="C81" s="389" t="s">
        <v>221</v>
      </c>
      <c r="D81" s="403" t="s">
        <v>50</v>
      </c>
      <c r="E81" s="401">
        <v>12</v>
      </c>
      <c r="F81" s="414">
        <v>10</v>
      </c>
      <c r="G81" s="358">
        <f t="shared" si="40"/>
        <v>12.66</v>
      </c>
      <c r="H81" s="359">
        <f t="shared" si="42"/>
        <v>151.91999999999999</v>
      </c>
      <c r="I81" s="314">
        <f t="shared" si="43"/>
        <v>98.75</v>
      </c>
      <c r="J81" s="308">
        <f t="shared" si="44"/>
        <v>53.17</v>
      </c>
      <c r="K81" s="304">
        <f t="shared" si="38"/>
        <v>151.91999999999999</v>
      </c>
    </row>
    <row r="82" spans="1:11" s="48" customFormat="1" ht="25.5" x14ac:dyDescent="0.2">
      <c r="A82" s="190" t="s">
        <v>233</v>
      </c>
      <c r="B82" s="409">
        <v>91953</v>
      </c>
      <c r="C82" s="404" t="s">
        <v>222</v>
      </c>
      <c r="D82" s="405" t="s">
        <v>50</v>
      </c>
      <c r="E82" s="401">
        <v>5</v>
      </c>
      <c r="F82" s="414">
        <v>20.52</v>
      </c>
      <c r="G82" s="358">
        <f t="shared" si="40"/>
        <v>25.99</v>
      </c>
      <c r="H82" s="359">
        <f t="shared" si="42"/>
        <v>129.94999999999999</v>
      </c>
      <c r="I82" s="314">
        <f t="shared" si="43"/>
        <v>84.47</v>
      </c>
      <c r="J82" s="308">
        <f t="shared" si="44"/>
        <v>45.48</v>
      </c>
      <c r="K82" s="304">
        <f t="shared" si="38"/>
        <v>129.94999999999999</v>
      </c>
    </row>
    <row r="83" spans="1:11" s="48" customFormat="1" ht="25.5" x14ac:dyDescent="0.2">
      <c r="A83" s="190" t="s">
        <v>234</v>
      </c>
      <c r="B83" s="409">
        <v>91958</v>
      </c>
      <c r="C83" s="404" t="s">
        <v>223</v>
      </c>
      <c r="D83" s="405" t="s">
        <v>50</v>
      </c>
      <c r="E83" s="401">
        <v>3</v>
      </c>
      <c r="F83" s="435">
        <v>26.14</v>
      </c>
      <c r="G83" s="358">
        <f t="shared" si="40"/>
        <v>33.1</v>
      </c>
      <c r="H83" s="359">
        <f t="shared" si="42"/>
        <v>99.3</v>
      </c>
      <c r="I83" s="314">
        <f t="shared" si="43"/>
        <v>64.55</v>
      </c>
      <c r="J83" s="453">
        <v>34.75</v>
      </c>
      <c r="K83" s="304">
        <f t="shared" si="38"/>
        <v>99.3</v>
      </c>
    </row>
    <row r="84" spans="1:11" s="48" customFormat="1" ht="25.5" x14ac:dyDescent="0.2">
      <c r="A84" s="190" t="s">
        <v>235</v>
      </c>
      <c r="B84" s="409">
        <v>91967</v>
      </c>
      <c r="C84" s="404" t="s">
        <v>224</v>
      </c>
      <c r="D84" s="405" t="s">
        <v>50</v>
      </c>
      <c r="E84" s="401">
        <v>1</v>
      </c>
      <c r="F84" s="435">
        <v>44.45</v>
      </c>
      <c r="G84" s="358">
        <f t="shared" si="40"/>
        <v>56.29</v>
      </c>
      <c r="H84" s="359">
        <f t="shared" si="42"/>
        <v>56.29</v>
      </c>
      <c r="I84" s="314">
        <f t="shared" si="43"/>
        <v>36.590000000000003</v>
      </c>
      <c r="J84" s="308">
        <f t="shared" si="44"/>
        <v>19.7</v>
      </c>
      <c r="K84" s="304">
        <f t="shared" si="38"/>
        <v>56.29</v>
      </c>
    </row>
    <row r="85" spans="1:11" s="48" customFormat="1" ht="25.5" x14ac:dyDescent="0.2">
      <c r="A85" s="190" t="s">
        <v>236</v>
      </c>
      <c r="B85" s="409">
        <v>97593</v>
      </c>
      <c r="C85" s="404" t="s">
        <v>225</v>
      </c>
      <c r="D85" s="405" t="s">
        <v>50</v>
      </c>
      <c r="E85" s="401">
        <v>11</v>
      </c>
      <c r="F85" s="435">
        <v>71.55</v>
      </c>
      <c r="G85" s="358">
        <f t="shared" si="40"/>
        <v>90.61</v>
      </c>
      <c r="H85" s="359">
        <f t="shared" si="42"/>
        <v>996.71</v>
      </c>
      <c r="I85" s="314">
        <f t="shared" si="43"/>
        <v>647.86</v>
      </c>
      <c r="J85" s="308">
        <f t="shared" si="44"/>
        <v>348.85</v>
      </c>
      <c r="K85" s="304">
        <f t="shared" si="38"/>
        <v>996.71</v>
      </c>
    </row>
    <row r="86" spans="1:11" s="48" customFormat="1" ht="25.5" x14ac:dyDescent="0.2">
      <c r="A86" s="190" t="s">
        <v>237</v>
      </c>
      <c r="B86" s="409">
        <v>92000</v>
      </c>
      <c r="C86" s="404" t="s">
        <v>226</v>
      </c>
      <c r="D86" s="405" t="s">
        <v>50</v>
      </c>
      <c r="E86" s="401">
        <v>2</v>
      </c>
      <c r="F86" s="435">
        <v>21.7</v>
      </c>
      <c r="G86" s="358">
        <f t="shared" si="40"/>
        <v>27.48</v>
      </c>
      <c r="H86" s="359">
        <f t="shared" si="42"/>
        <v>54.96</v>
      </c>
      <c r="I86" s="314">
        <f t="shared" si="43"/>
        <v>35.72</v>
      </c>
      <c r="J86" s="308">
        <f t="shared" si="44"/>
        <v>19.239999999999998</v>
      </c>
      <c r="K86" s="304">
        <f t="shared" si="38"/>
        <v>54.96</v>
      </c>
    </row>
    <row r="87" spans="1:11" s="48" customFormat="1" ht="25.5" x14ac:dyDescent="0.2">
      <c r="A87" s="190" t="s">
        <v>238</v>
      </c>
      <c r="B87" s="409">
        <v>92004</v>
      </c>
      <c r="C87" s="404" t="s">
        <v>227</v>
      </c>
      <c r="D87" s="405" t="s">
        <v>50</v>
      </c>
      <c r="E87" s="401">
        <v>13</v>
      </c>
      <c r="F87" s="435">
        <v>40.200000000000003</v>
      </c>
      <c r="G87" s="358">
        <f t="shared" si="40"/>
        <v>50.91</v>
      </c>
      <c r="H87" s="359">
        <f t="shared" si="42"/>
        <v>661.83</v>
      </c>
      <c r="I87" s="314">
        <f t="shared" si="43"/>
        <v>430.19</v>
      </c>
      <c r="J87" s="308">
        <f t="shared" si="44"/>
        <v>231.64</v>
      </c>
      <c r="K87" s="304">
        <f t="shared" si="38"/>
        <v>661.83</v>
      </c>
    </row>
    <row r="88" spans="1:11" s="48" customFormat="1" ht="25.5" x14ac:dyDescent="0.2">
      <c r="A88" s="190" t="s">
        <v>239</v>
      </c>
      <c r="B88" s="409">
        <v>91993</v>
      </c>
      <c r="C88" s="404" t="s">
        <v>228</v>
      </c>
      <c r="D88" s="405" t="s">
        <v>50</v>
      </c>
      <c r="E88" s="401">
        <v>5</v>
      </c>
      <c r="F88" s="435">
        <v>33.21</v>
      </c>
      <c r="G88" s="358">
        <f t="shared" si="40"/>
        <v>42.06</v>
      </c>
      <c r="H88" s="359">
        <f t="shared" si="42"/>
        <v>210.3</v>
      </c>
      <c r="I88" s="314">
        <f t="shared" si="43"/>
        <v>136.69999999999999</v>
      </c>
      <c r="J88" s="453">
        <v>73.599999999999994</v>
      </c>
      <c r="K88" s="304">
        <f t="shared" si="38"/>
        <v>210.3</v>
      </c>
    </row>
    <row r="89" spans="1:11" s="48" customFormat="1" ht="23.25" customHeight="1" x14ac:dyDescent="0.2">
      <c r="A89" s="190" t="s">
        <v>241</v>
      </c>
      <c r="B89" s="409">
        <v>91926</v>
      </c>
      <c r="C89" s="406" t="s">
        <v>229</v>
      </c>
      <c r="D89" s="405" t="s">
        <v>88</v>
      </c>
      <c r="E89" s="401">
        <v>1250</v>
      </c>
      <c r="F89" s="435">
        <v>2.42</v>
      </c>
      <c r="G89" s="358">
        <f t="shared" si="40"/>
        <v>3.06</v>
      </c>
      <c r="H89" s="359">
        <f t="shared" si="42"/>
        <v>3825</v>
      </c>
      <c r="I89" s="314">
        <f t="shared" si="43"/>
        <v>2486.25</v>
      </c>
      <c r="J89" s="308">
        <f t="shared" si="44"/>
        <v>1338.75</v>
      </c>
      <c r="K89" s="304">
        <f t="shared" si="38"/>
        <v>3825</v>
      </c>
    </row>
    <row r="90" spans="1:11" s="48" customFormat="1" ht="27.75" customHeight="1" x14ac:dyDescent="0.2">
      <c r="A90" s="190" t="s">
        <v>240</v>
      </c>
      <c r="B90" s="409">
        <v>91930</v>
      </c>
      <c r="C90" s="406" t="s">
        <v>168</v>
      </c>
      <c r="D90" s="405" t="s">
        <v>88</v>
      </c>
      <c r="E90" s="401">
        <v>400</v>
      </c>
      <c r="F90" s="435">
        <v>5.62</v>
      </c>
      <c r="G90" s="358">
        <f t="shared" si="40"/>
        <v>7.12</v>
      </c>
      <c r="H90" s="359">
        <f t="shared" si="42"/>
        <v>2848</v>
      </c>
      <c r="I90" s="314">
        <f t="shared" si="43"/>
        <v>1851.2</v>
      </c>
      <c r="J90" s="308">
        <f t="shared" si="44"/>
        <v>996.8</v>
      </c>
      <c r="K90" s="304">
        <f t="shared" si="38"/>
        <v>2848</v>
      </c>
    </row>
    <row r="91" spans="1:11" s="48" customFormat="1" ht="27.75" customHeight="1" x14ac:dyDescent="0.2">
      <c r="A91" s="190" t="s">
        <v>244</v>
      </c>
      <c r="B91" s="409">
        <v>91836</v>
      </c>
      <c r="C91" s="406" t="s">
        <v>242</v>
      </c>
      <c r="D91" s="405" t="s">
        <v>88</v>
      </c>
      <c r="E91" s="401">
        <v>280</v>
      </c>
      <c r="F91" s="435">
        <v>7.86</v>
      </c>
      <c r="G91" s="358">
        <f t="shared" si="40"/>
        <v>9.9499999999999993</v>
      </c>
      <c r="H91" s="359">
        <f t="shared" si="42"/>
        <v>2786</v>
      </c>
      <c r="I91" s="314">
        <f t="shared" si="43"/>
        <v>1810.9</v>
      </c>
      <c r="J91" s="308">
        <f t="shared" si="44"/>
        <v>975.1</v>
      </c>
      <c r="K91" s="304">
        <f t="shared" si="38"/>
        <v>2786</v>
      </c>
    </row>
    <row r="92" spans="1:11" s="48" customFormat="1" ht="27.75" customHeight="1" x14ac:dyDescent="0.2">
      <c r="A92" s="190" t="s">
        <v>245</v>
      </c>
      <c r="B92" s="409">
        <v>91856</v>
      </c>
      <c r="C92" s="406" t="s">
        <v>243</v>
      </c>
      <c r="D92" s="405" t="s">
        <v>88</v>
      </c>
      <c r="E92" s="401">
        <v>53.2</v>
      </c>
      <c r="F92" s="435">
        <v>8.61</v>
      </c>
      <c r="G92" s="358">
        <f t="shared" si="40"/>
        <v>10.9</v>
      </c>
      <c r="H92" s="359">
        <f t="shared" si="42"/>
        <v>579.88</v>
      </c>
      <c r="I92" s="314">
        <f t="shared" si="43"/>
        <v>376.92</v>
      </c>
      <c r="J92" s="308">
        <f t="shared" si="44"/>
        <v>202.96</v>
      </c>
      <c r="K92" s="304">
        <f t="shared" si="38"/>
        <v>579.88</v>
      </c>
    </row>
    <row r="93" spans="1:11" s="48" customFormat="1" ht="16.5" customHeight="1" x14ac:dyDescent="0.2">
      <c r="A93" s="190" t="s">
        <v>248</v>
      </c>
      <c r="B93" s="409" t="s">
        <v>246</v>
      </c>
      <c r="C93" s="407" t="s">
        <v>247</v>
      </c>
      <c r="D93" s="403" t="s">
        <v>50</v>
      </c>
      <c r="E93" s="182">
        <v>1</v>
      </c>
      <c r="F93" s="414">
        <v>110</v>
      </c>
      <c r="G93" s="358">
        <f t="shared" si="40"/>
        <v>139.30000000000001</v>
      </c>
      <c r="H93" s="359">
        <f t="shared" si="42"/>
        <v>139.30000000000001</v>
      </c>
      <c r="I93" s="314">
        <f t="shared" si="43"/>
        <v>90.55</v>
      </c>
      <c r="J93" s="453">
        <v>48.75</v>
      </c>
      <c r="K93" s="304">
        <f t="shared" si="38"/>
        <v>139.30000000000001</v>
      </c>
    </row>
    <row r="94" spans="1:11" s="172" customFormat="1" ht="12.75" x14ac:dyDescent="0.2">
      <c r="A94" s="291"/>
      <c r="B94" s="411"/>
      <c r="C94" s="188" t="s">
        <v>54</v>
      </c>
      <c r="D94" s="181"/>
      <c r="E94" s="182"/>
      <c r="F94" s="414"/>
      <c r="G94" s="183"/>
      <c r="H94" s="191">
        <f>SUM(H77:H93)</f>
        <v>14096.32</v>
      </c>
      <c r="I94" s="315">
        <f>SUM(I77:I93)</f>
        <v>8964.3799999999992</v>
      </c>
      <c r="J94" s="311">
        <f>SUM(J77:J93)</f>
        <v>5131.9399999999996</v>
      </c>
      <c r="K94" s="304">
        <f t="shared" si="38"/>
        <v>14096.32</v>
      </c>
    </row>
    <row r="95" spans="1:11" s="48" customFormat="1" ht="25.5" x14ac:dyDescent="0.2">
      <c r="A95" s="269">
        <v>7</v>
      </c>
      <c r="B95" s="439"/>
      <c r="C95" s="262" t="s">
        <v>249</v>
      </c>
      <c r="D95" s="261"/>
      <c r="E95" s="261"/>
      <c r="F95" s="439"/>
      <c r="G95" s="261"/>
      <c r="H95" s="319"/>
      <c r="I95" s="316"/>
      <c r="J95" s="309"/>
      <c r="K95" s="304"/>
    </row>
    <row r="96" spans="1:11" s="48" customFormat="1" ht="25.5" x14ac:dyDescent="0.2">
      <c r="A96" s="289" t="s">
        <v>211</v>
      </c>
      <c r="B96" s="409">
        <v>86904</v>
      </c>
      <c r="C96" s="406" t="s">
        <v>250</v>
      </c>
      <c r="D96" s="405" t="s">
        <v>50</v>
      </c>
      <c r="E96" s="401">
        <v>1</v>
      </c>
      <c r="F96" s="435">
        <v>105.06</v>
      </c>
      <c r="G96" s="358">
        <f t="shared" ref="G96:G101" si="45">(F96*$E$9)+F96</f>
        <v>133.05000000000001</v>
      </c>
      <c r="H96" s="359">
        <f t="shared" ref="H96:H101" si="46">E96*G96</f>
        <v>133.05000000000001</v>
      </c>
      <c r="I96" s="314">
        <f t="shared" ref="I96:I101" si="47">(H96*65%)</f>
        <v>86.48</v>
      </c>
      <c r="J96" s="308">
        <f t="shared" ref="J96:J101" si="48">(H96*35%)</f>
        <v>46.57</v>
      </c>
      <c r="K96" s="304">
        <f t="shared" ref="K96:K101" si="49">(J96+I96)</f>
        <v>133.05000000000001</v>
      </c>
    </row>
    <row r="97" spans="1:11" s="48" customFormat="1" ht="25.5" x14ac:dyDescent="0.2">
      <c r="A97" s="289" t="s">
        <v>212</v>
      </c>
      <c r="B97" s="411">
        <v>13415</v>
      </c>
      <c r="C97" s="389" t="s">
        <v>251</v>
      </c>
      <c r="D97" s="287" t="s">
        <v>50</v>
      </c>
      <c r="E97" s="390">
        <v>1</v>
      </c>
      <c r="F97" s="428">
        <v>64</v>
      </c>
      <c r="G97" s="358">
        <f t="shared" si="45"/>
        <v>81.05</v>
      </c>
      <c r="H97" s="359">
        <f t="shared" si="46"/>
        <v>81.05</v>
      </c>
      <c r="I97" s="314">
        <f t="shared" si="47"/>
        <v>52.68</v>
      </c>
      <c r="J97" s="308">
        <f t="shared" si="48"/>
        <v>28.37</v>
      </c>
      <c r="K97" s="304">
        <f t="shared" si="49"/>
        <v>81.05</v>
      </c>
    </row>
    <row r="98" spans="1:11" s="48" customFormat="1" ht="12.75" x14ac:dyDescent="0.2">
      <c r="A98" s="289" t="s">
        <v>276</v>
      </c>
      <c r="B98" s="409">
        <v>9868</v>
      </c>
      <c r="C98" s="396" t="s">
        <v>252</v>
      </c>
      <c r="D98" s="117" t="s">
        <v>88</v>
      </c>
      <c r="E98" s="118">
        <v>10</v>
      </c>
      <c r="F98" s="409">
        <v>2.5</v>
      </c>
      <c r="G98" s="358">
        <f t="shared" si="45"/>
        <v>3.17</v>
      </c>
      <c r="H98" s="359">
        <f t="shared" si="46"/>
        <v>31.7</v>
      </c>
      <c r="I98" s="452">
        <v>20.6</v>
      </c>
      <c r="J98" s="308">
        <f t="shared" si="48"/>
        <v>11.1</v>
      </c>
      <c r="K98" s="304">
        <f t="shared" si="49"/>
        <v>31.7</v>
      </c>
    </row>
    <row r="99" spans="1:11" s="48" customFormat="1" ht="25.5" x14ac:dyDescent="0.2">
      <c r="A99" s="289" t="s">
        <v>277</v>
      </c>
      <c r="B99" s="411">
        <v>3531</v>
      </c>
      <c r="C99" s="389" t="s">
        <v>253</v>
      </c>
      <c r="D99" s="287" t="s">
        <v>50</v>
      </c>
      <c r="E99" s="390">
        <v>4</v>
      </c>
      <c r="F99" s="428">
        <v>1.51</v>
      </c>
      <c r="G99" s="358">
        <f t="shared" si="45"/>
        <v>1.91</v>
      </c>
      <c r="H99" s="359">
        <f t="shared" si="46"/>
        <v>7.64</v>
      </c>
      <c r="I99" s="314">
        <f t="shared" si="47"/>
        <v>4.97</v>
      </c>
      <c r="J99" s="308">
        <f t="shared" si="48"/>
        <v>2.67</v>
      </c>
      <c r="K99" s="304">
        <f t="shared" si="49"/>
        <v>7.64</v>
      </c>
    </row>
    <row r="100" spans="1:11" s="48" customFormat="1" ht="25.5" x14ac:dyDescent="0.2">
      <c r="A100" s="289" t="s">
        <v>278</v>
      </c>
      <c r="B100" s="411">
        <v>1956</v>
      </c>
      <c r="C100" s="389" t="s">
        <v>254</v>
      </c>
      <c r="D100" s="287" t="s">
        <v>50</v>
      </c>
      <c r="E100" s="390">
        <v>2</v>
      </c>
      <c r="F100" s="428">
        <v>2.0699999999999998</v>
      </c>
      <c r="G100" s="358">
        <f t="shared" si="45"/>
        <v>2.62</v>
      </c>
      <c r="H100" s="359">
        <f t="shared" si="46"/>
        <v>5.24</v>
      </c>
      <c r="I100" s="314">
        <f t="shared" si="47"/>
        <v>3.41</v>
      </c>
      <c r="J100" s="308">
        <f t="shared" si="48"/>
        <v>1.83</v>
      </c>
      <c r="K100" s="304">
        <f t="shared" si="49"/>
        <v>5.24</v>
      </c>
    </row>
    <row r="101" spans="1:11" s="48" customFormat="1" ht="18.75" customHeight="1" x14ac:dyDescent="0.2">
      <c r="A101" s="289" t="s">
        <v>279</v>
      </c>
      <c r="B101" s="411">
        <v>7139</v>
      </c>
      <c r="C101" s="402" t="s">
        <v>255</v>
      </c>
      <c r="D101" s="287" t="s">
        <v>50</v>
      </c>
      <c r="E101" s="390">
        <v>3</v>
      </c>
      <c r="F101" s="428">
        <v>0.83</v>
      </c>
      <c r="G101" s="358">
        <f t="shared" si="45"/>
        <v>1.05</v>
      </c>
      <c r="H101" s="359">
        <f t="shared" si="46"/>
        <v>3.15</v>
      </c>
      <c r="I101" s="314">
        <f t="shared" si="47"/>
        <v>2.0499999999999998</v>
      </c>
      <c r="J101" s="308">
        <f t="shared" si="48"/>
        <v>1.1000000000000001</v>
      </c>
      <c r="K101" s="304">
        <f t="shared" si="49"/>
        <v>3.15</v>
      </c>
    </row>
    <row r="102" spans="1:11" s="48" customFormat="1" ht="38.25" x14ac:dyDescent="0.2">
      <c r="A102" s="289" t="s">
        <v>280</v>
      </c>
      <c r="B102" s="411">
        <v>89957</v>
      </c>
      <c r="C102" s="389" t="s">
        <v>171</v>
      </c>
      <c r="D102" s="287" t="s">
        <v>50</v>
      </c>
      <c r="E102" s="390">
        <v>4</v>
      </c>
      <c r="F102" s="428">
        <v>98.88</v>
      </c>
      <c r="G102" s="358">
        <f t="shared" ref="G102:G103" si="50">(F102*$E$9)+F102</f>
        <v>125.22</v>
      </c>
      <c r="H102" s="359">
        <f t="shared" ref="H102:H103" si="51">E102*G102</f>
        <v>500.88</v>
      </c>
      <c r="I102" s="314">
        <f t="shared" ref="I102:I103" si="52">(H102*65%)</f>
        <v>325.57</v>
      </c>
      <c r="J102" s="308">
        <f t="shared" ref="J102:J103" si="53">(H102*35%)</f>
        <v>175.31</v>
      </c>
      <c r="K102" s="304">
        <f t="shared" si="38"/>
        <v>500.88</v>
      </c>
    </row>
    <row r="103" spans="1:11" s="48" customFormat="1" ht="38.25" x14ac:dyDescent="0.2">
      <c r="A103" s="289" t="s">
        <v>281</v>
      </c>
      <c r="B103" s="411">
        <v>89712</v>
      </c>
      <c r="C103" s="389" t="s">
        <v>172</v>
      </c>
      <c r="D103" s="287" t="s">
        <v>88</v>
      </c>
      <c r="E103" s="390">
        <v>10</v>
      </c>
      <c r="F103" s="428">
        <v>20.2</v>
      </c>
      <c r="G103" s="358">
        <f t="shared" si="50"/>
        <v>25.58</v>
      </c>
      <c r="H103" s="359">
        <f t="shared" si="51"/>
        <v>255.8</v>
      </c>
      <c r="I103" s="314">
        <f t="shared" si="52"/>
        <v>166.27</v>
      </c>
      <c r="J103" s="308">
        <f t="shared" si="53"/>
        <v>89.53</v>
      </c>
      <c r="K103" s="304">
        <f t="shared" si="38"/>
        <v>255.8</v>
      </c>
    </row>
    <row r="104" spans="1:11" s="48" customFormat="1" ht="14.25" customHeight="1" x14ac:dyDescent="0.2">
      <c r="A104" s="189"/>
      <c r="B104" s="409"/>
      <c r="C104" s="187" t="s">
        <v>54</v>
      </c>
      <c r="D104" s="117"/>
      <c r="E104" s="118"/>
      <c r="F104" s="410"/>
      <c r="G104" s="119"/>
      <c r="H104" s="191">
        <f>SUM(H96:H103)</f>
        <v>1018.51</v>
      </c>
      <c r="I104" s="315">
        <f>SUM(I96:I103)</f>
        <v>662.03</v>
      </c>
      <c r="J104" s="311">
        <f>SUM(J96:J103)</f>
        <v>356.48</v>
      </c>
      <c r="K104" s="304">
        <f>(J104+I104)</f>
        <v>1018.51</v>
      </c>
    </row>
    <row r="105" spans="1:11" s="98" customFormat="1" ht="12.75" x14ac:dyDescent="0.2">
      <c r="A105" s="271" t="s">
        <v>213</v>
      </c>
      <c r="B105" s="441"/>
      <c r="C105" s="257" t="s">
        <v>96</v>
      </c>
      <c r="D105" s="256"/>
      <c r="E105" s="258"/>
      <c r="F105" s="442"/>
      <c r="G105" s="259"/>
      <c r="H105" s="260"/>
      <c r="I105" s="316"/>
      <c r="J105" s="309"/>
      <c r="K105" s="304"/>
    </row>
    <row r="106" spans="1:11" s="98" customFormat="1" ht="12.75" x14ac:dyDescent="0.2">
      <c r="A106" s="263" t="s">
        <v>214</v>
      </c>
      <c r="B106" s="443"/>
      <c r="C106" s="265" t="s">
        <v>97</v>
      </c>
      <c r="D106" s="264"/>
      <c r="E106" s="266"/>
      <c r="F106" s="444"/>
      <c r="G106" s="267"/>
      <c r="H106" s="268"/>
      <c r="I106" s="316"/>
      <c r="J106" s="309"/>
      <c r="K106" s="304"/>
    </row>
    <row r="107" spans="1:11" s="98" customFormat="1" ht="15.75" customHeight="1" x14ac:dyDescent="0.2">
      <c r="A107" s="378" t="s">
        <v>215</v>
      </c>
      <c r="B107" s="412" t="s">
        <v>145</v>
      </c>
      <c r="C107" s="408" t="s">
        <v>146</v>
      </c>
      <c r="D107" s="179" t="s">
        <v>80</v>
      </c>
      <c r="E107" s="185">
        <v>7.18</v>
      </c>
      <c r="F107" s="445">
        <v>17.95</v>
      </c>
      <c r="G107" s="119">
        <f t="shared" ref="G107:G109" si="54">(F107*$E$9)+F107</f>
        <v>22.73</v>
      </c>
      <c r="H107" s="286">
        <f>E107*G107</f>
        <v>163.19999999999999</v>
      </c>
      <c r="I107" s="314">
        <f t="shared" ref="I107:I109" si="55">(H107*65%)</f>
        <v>106.08</v>
      </c>
      <c r="J107" s="308">
        <f t="shared" ref="J107:J109" si="56">(H107*35%)</f>
        <v>57.12</v>
      </c>
      <c r="K107" s="304">
        <f t="shared" si="38"/>
        <v>163.19999999999999</v>
      </c>
    </row>
    <row r="108" spans="1:11" s="98" customFormat="1" ht="17.25" customHeight="1" x14ac:dyDescent="0.2">
      <c r="A108" s="378" t="s">
        <v>216</v>
      </c>
      <c r="B108" s="409" t="s">
        <v>143</v>
      </c>
      <c r="C108" s="408" t="s">
        <v>144</v>
      </c>
      <c r="D108" s="179" t="s">
        <v>80</v>
      </c>
      <c r="E108" s="185">
        <v>7.18</v>
      </c>
      <c r="F108" s="445">
        <v>23.76</v>
      </c>
      <c r="G108" s="119">
        <f t="shared" si="54"/>
        <v>30.09</v>
      </c>
      <c r="H108" s="286">
        <f>E108*G108</f>
        <v>216.05</v>
      </c>
      <c r="I108" s="314">
        <f t="shared" si="55"/>
        <v>140.43</v>
      </c>
      <c r="J108" s="308">
        <f t="shared" si="56"/>
        <v>75.62</v>
      </c>
      <c r="K108" s="304">
        <f t="shared" si="38"/>
        <v>216.05</v>
      </c>
    </row>
    <row r="109" spans="1:11" s="98" customFormat="1" ht="25.5" x14ac:dyDescent="0.2">
      <c r="A109" s="378" t="s">
        <v>217</v>
      </c>
      <c r="B109" s="422" t="s">
        <v>169</v>
      </c>
      <c r="C109" s="408" t="s">
        <v>170</v>
      </c>
      <c r="D109" s="157" t="s">
        <v>80</v>
      </c>
      <c r="E109" s="157">
        <v>19.32</v>
      </c>
      <c r="F109" s="428">
        <v>22.23</v>
      </c>
      <c r="G109" s="119">
        <f t="shared" si="54"/>
        <v>28.15</v>
      </c>
      <c r="H109" s="286">
        <f>E109*G109</f>
        <v>543.86</v>
      </c>
      <c r="I109" s="314">
        <f t="shared" si="55"/>
        <v>353.51</v>
      </c>
      <c r="J109" s="308">
        <f t="shared" si="56"/>
        <v>190.35</v>
      </c>
      <c r="K109" s="304">
        <f t="shared" si="38"/>
        <v>543.86</v>
      </c>
    </row>
    <row r="110" spans="1:11" s="98" customFormat="1" ht="12.75" x14ac:dyDescent="0.2">
      <c r="A110" s="194"/>
      <c r="B110" s="179"/>
      <c r="C110" s="187" t="s">
        <v>54</v>
      </c>
      <c r="D110" s="117"/>
      <c r="E110" s="118"/>
      <c r="F110" s="119"/>
      <c r="G110" s="119"/>
      <c r="H110" s="191">
        <f>SUM(H107:H109)</f>
        <v>923.11</v>
      </c>
      <c r="I110" s="315">
        <f>SUM(I107:I109)</f>
        <v>600.02</v>
      </c>
      <c r="J110" s="311">
        <f>SUM(J107:J109)</f>
        <v>323.08999999999997</v>
      </c>
      <c r="K110" s="304">
        <f t="shared" si="38"/>
        <v>923.11</v>
      </c>
    </row>
    <row r="111" spans="1:11" s="98" customFormat="1" ht="13.5" thickBot="1" x14ac:dyDescent="0.25">
      <c r="A111" s="250"/>
      <c r="B111" s="251"/>
      <c r="C111" s="252"/>
      <c r="D111" s="253"/>
      <c r="E111" s="254"/>
      <c r="F111" s="471" t="s">
        <v>55</v>
      </c>
      <c r="G111" s="471"/>
      <c r="H111" s="255">
        <f>H31+H42+H56+H71+H75+H94+H104+H110</f>
        <v>174580.42</v>
      </c>
      <c r="I111" s="317">
        <f>I31+I42+I56+I71+I75+I94+I104+I110</f>
        <v>100626.19</v>
      </c>
      <c r="J111" s="310">
        <f>J31+J42+J56+J71+J75+J94+J104+J110</f>
        <v>73954.23</v>
      </c>
      <c r="K111" s="304">
        <f t="shared" si="38"/>
        <v>174580.42</v>
      </c>
    </row>
    <row r="112" spans="1:11" s="49" customFormat="1" x14ac:dyDescent="0.2">
      <c r="A112" s="201" t="s">
        <v>100</v>
      </c>
      <c r="B112" s="249">
        <v>44000</v>
      </c>
      <c r="C112" s="175" t="s">
        <v>47</v>
      </c>
      <c r="D112" s="147"/>
      <c r="E112" s="132"/>
      <c r="F112" s="124" t="s">
        <v>56</v>
      </c>
      <c r="G112" s="124"/>
      <c r="H112" s="121"/>
      <c r="K112" s="304"/>
    </row>
    <row r="113" spans="1:10" s="34" customFormat="1" x14ac:dyDescent="0.2">
      <c r="A113" s="160"/>
      <c r="B113" s="150"/>
      <c r="C113" s="175"/>
      <c r="D113" s="147"/>
      <c r="E113" s="132"/>
      <c r="F113" s="124"/>
      <c r="G113" s="124"/>
      <c r="H113" s="121"/>
    </row>
    <row r="114" spans="1:10" s="34" customFormat="1" x14ac:dyDescent="0.2">
      <c r="A114" s="160"/>
      <c r="B114" s="147"/>
      <c r="C114" s="174"/>
      <c r="D114" s="147"/>
      <c r="E114" s="133"/>
      <c r="F114" s="121"/>
      <c r="G114" s="121"/>
      <c r="H114" s="121"/>
    </row>
    <row r="115" spans="1:10" s="34" customFormat="1" ht="15.75" x14ac:dyDescent="0.2">
      <c r="A115" s="160"/>
      <c r="B115" s="151"/>
      <c r="C115" s="176" t="s">
        <v>85</v>
      </c>
      <c r="D115" s="147"/>
      <c r="E115" s="134"/>
      <c r="F115" s="125" t="s">
        <v>77</v>
      </c>
      <c r="G115" s="125"/>
      <c r="H115" s="121"/>
    </row>
    <row r="116" spans="1:10" s="34" customFormat="1" x14ac:dyDescent="0.2">
      <c r="A116" s="160"/>
      <c r="B116" s="152"/>
      <c r="C116" s="177" t="s">
        <v>76</v>
      </c>
      <c r="D116" s="147"/>
      <c r="E116" s="132"/>
      <c r="F116" s="124" t="s">
        <v>78</v>
      </c>
      <c r="G116" s="124"/>
      <c r="H116" s="121"/>
    </row>
    <row r="117" spans="1:10" s="34" customFormat="1" x14ac:dyDescent="0.2">
      <c r="A117" s="160"/>
      <c r="B117" s="152"/>
      <c r="C117" s="177" t="s">
        <v>60</v>
      </c>
      <c r="D117" s="147"/>
      <c r="E117" s="132"/>
      <c r="F117" s="124" t="s">
        <v>82</v>
      </c>
      <c r="G117" s="124"/>
      <c r="H117" s="121"/>
    </row>
    <row r="118" spans="1:10" s="34" customFormat="1" x14ac:dyDescent="0.2">
      <c r="A118" s="44"/>
      <c r="B118" s="165"/>
      <c r="C118" s="158"/>
      <c r="D118" s="148"/>
      <c r="E118" s="140"/>
      <c r="F118" s="122"/>
      <c r="G118" s="122"/>
      <c r="H118" s="122"/>
      <c r="I118" s="122"/>
      <c r="J118" s="122"/>
    </row>
    <row r="119" spans="1:10" s="34" customFormat="1" x14ac:dyDescent="0.2">
      <c r="A119" s="45"/>
      <c r="B119" s="166"/>
      <c r="C119" s="159"/>
      <c r="D119" s="149"/>
      <c r="E119" s="141"/>
      <c r="F119" s="131"/>
      <c r="G119" s="123"/>
      <c r="H119" s="123"/>
    </row>
    <row r="120" spans="1:10" s="34" customFormat="1" x14ac:dyDescent="0.2">
      <c r="A120" s="45"/>
      <c r="B120" s="166"/>
      <c r="C120" s="159"/>
      <c r="D120" s="149"/>
      <c r="E120" s="141"/>
      <c r="F120" s="131"/>
      <c r="G120" s="123"/>
      <c r="H120" s="123"/>
    </row>
    <row r="121" spans="1:10" ht="399.95" customHeight="1" x14ac:dyDescent="0.2"/>
  </sheetData>
  <mergeCells count="10">
    <mergeCell ref="A3:C3"/>
    <mergeCell ref="A7:H7"/>
    <mergeCell ref="A5:C5"/>
    <mergeCell ref="A6:H6"/>
    <mergeCell ref="F111:G111"/>
    <mergeCell ref="A10:H10"/>
    <mergeCell ref="A11:H11"/>
    <mergeCell ref="A12:H12"/>
    <mergeCell ref="A13:H13"/>
    <mergeCell ref="A14:H14"/>
  </mergeCells>
  <pageMargins left="0.25" right="0.25" top="0.75" bottom="0.75" header="0.3" footer="0.3"/>
  <pageSetup paperSize="9" scale="55" fitToHeight="0" orientation="portrait" r:id="rId1"/>
  <headerFooter>
    <oddHeader>&amp;RPágina &amp;P de &amp;N</oddHeader>
  </headerFooter>
  <rowBreaks count="2" manualBreakCount="2">
    <brk id="47" max="9" man="1"/>
    <brk id="9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showGridLines="0" zoomScale="75" zoomScaleNormal="75" zoomScaleSheetLayoutView="70" workbookViewId="0">
      <selection activeCell="I31" sqref="I31:T31"/>
    </sheetView>
  </sheetViews>
  <sheetFormatPr defaultColWidth="3.7109375" defaultRowHeight="15" x14ac:dyDescent="0.2"/>
  <cols>
    <col min="1" max="8" width="8.7109375" style="58" customWidth="1"/>
    <col min="9" max="20" width="5.7109375" style="58" customWidth="1"/>
    <col min="21" max="26" width="3.7109375" style="58" customWidth="1"/>
    <col min="27" max="27" width="10.85546875" style="58" hidden="1" customWidth="1"/>
    <col min="28" max="28" width="7" style="58" hidden="1" customWidth="1"/>
    <col min="29" max="16384" width="3.7109375" style="58"/>
  </cols>
  <sheetData>
    <row r="1" spans="1:41" ht="80.099999999999994" customHeight="1" thickBot="1" x14ac:dyDescent="0.25"/>
    <row r="2" spans="1:41" ht="18" x14ac:dyDescent="0.2">
      <c r="A2" s="89" t="s">
        <v>61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1"/>
    </row>
    <row r="3" spans="1:41" ht="18" x14ac:dyDescent="0.25">
      <c r="A3" s="97" t="s">
        <v>74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</row>
    <row r="4" spans="1:41" ht="5.0999999999999996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  <c r="U4" s="59"/>
      <c r="V4" s="59"/>
      <c r="W4" s="59"/>
      <c r="X4" s="59"/>
      <c r="Y4" s="59"/>
    </row>
    <row r="5" spans="1:41" ht="15" customHeight="1" x14ac:dyDescent="0.2">
      <c r="A5" s="485" t="str">
        <f>'ANEXO 01-ORÇAMENTO'!A5:C5</f>
        <v>SOLICITANTE: SECRETARIA MUNICIPAL DE EDUCAÇÃO</v>
      </c>
      <c r="B5" s="486"/>
      <c r="C5" s="486"/>
      <c r="D5" s="486"/>
      <c r="E5" s="486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8"/>
      <c r="U5" s="59"/>
      <c r="V5" s="59"/>
      <c r="W5" s="59"/>
      <c r="X5" s="59"/>
      <c r="Y5" s="59"/>
    </row>
    <row r="6" spans="1:41" ht="15" customHeight="1" x14ac:dyDescent="0.2">
      <c r="A6" s="474" t="str">
        <f>'ANEXO 01-ORÇAMENTO'!A6</f>
        <v>OBJETO: E.M.E.F. EVA ALVES PEREIRA</v>
      </c>
      <c r="B6" s="475"/>
      <c r="C6" s="475"/>
      <c r="D6" s="475"/>
      <c r="E6" s="475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7"/>
      <c r="U6" s="59"/>
      <c r="V6" s="59"/>
      <c r="W6" s="59"/>
      <c r="X6" s="59"/>
      <c r="Y6" s="59"/>
    </row>
    <row r="7" spans="1:41" ht="15" customHeight="1" x14ac:dyDescent="0.2">
      <c r="A7" s="478" t="str">
        <f>'ANEXO 01-ORÇAMENTO'!A7:C7</f>
        <v>LOCAL DA OBRA: Estrada Morrinhos, s/n</v>
      </c>
      <c r="B7" s="479"/>
      <c r="C7" s="479"/>
      <c r="D7" s="479"/>
      <c r="E7" s="479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1"/>
      <c r="U7" s="59"/>
      <c r="V7" s="59"/>
      <c r="W7" s="59"/>
      <c r="X7" s="59"/>
      <c r="Y7" s="59"/>
    </row>
    <row r="8" spans="1:41" ht="16.5" thickBot="1" x14ac:dyDescent="0.25">
      <c r="A8" s="482"/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4"/>
      <c r="U8" s="59"/>
      <c r="V8" s="59"/>
      <c r="W8" s="59"/>
      <c r="X8" s="59"/>
      <c r="Y8" s="59"/>
    </row>
    <row r="9" spans="1:41" ht="30" customHeight="1" x14ac:dyDescent="0.2">
      <c r="A9" s="489" t="s">
        <v>5</v>
      </c>
      <c r="B9" s="490"/>
      <c r="C9" s="490"/>
      <c r="D9" s="490"/>
      <c r="E9" s="490"/>
      <c r="F9" s="60"/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  <c r="U9" s="59"/>
      <c r="V9" s="59"/>
      <c r="W9" s="59"/>
      <c r="X9" s="59"/>
      <c r="Y9" s="59"/>
    </row>
    <row r="10" spans="1:41" ht="30" customHeight="1" thickBot="1" x14ac:dyDescent="0.25">
      <c r="A10" s="491" t="s">
        <v>6</v>
      </c>
      <c r="B10" s="492"/>
      <c r="C10" s="492"/>
      <c r="D10" s="492"/>
      <c r="E10" s="492"/>
      <c r="F10" s="64"/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59"/>
      <c r="V10" s="59"/>
      <c r="W10" s="59"/>
      <c r="X10" s="59"/>
      <c r="Y10" s="59"/>
    </row>
    <row r="11" spans="1:41" ht="60" customHeight="1" x14ac:dyDescent="0.2">
      <c r="A11" s="493" t="s">
        <v>7</v>
      </c>
      <c r="B11" s="494"/>
      <c r="C11" s="494"/>
      <c r="D11" s="494"/>
      <c r="E11" s="494"/>
      <c r="F11" s="497" t="s">
        <v>8</v>
      </c>
      <c r="G11" s="498"/>
      <c r="H11" s="499"/>
      <c r="I11" s="68"/>
      <c r="J11" s="68"/>
      <c r="K11" s="69"/>
      <c r="L11" s="503" t="s">
        <v>9</v>
      </c>
      <c r="M11" s="504"/>
      <c r="N11" s="504"/>
      <c r="O11" s="504"/>
      <c r="P11" s="504"/>
      <c r="Q11" s="504"/>
      <c r="R11" s="504"/>
      <c r="S11" s="504"/>
      <c r="T11" s="505"/>
      <c r="U11" s="70"/>
      <c r="V11" s="70"/>
      <c r="W11" s="70"/>
      <c r="X11" s="70"/>
      <c r="Y11" s="70"/>
      <c r="Z11" s="70"/>
      <c r="AA11" s="70"/>
      <c r="AB11" s="70"/>
      <c r="AC11" s="88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</row>
    <row r="12" spans="1:41" ht="21.75" customHeight="1" x14ac:dyDescent="0.2">
      <c r="A12" s="495"/>
      <c r="B12" s="496"/>
      <c r="C12" s="496"/>
      <c r="D12" s="496"/>
      <c r="E12" s="496"/>
      <c r="F12" s="500"/>
      <c r="G12" s="501"/>
      <c r="H12" s="502"/>
      <c r="I12" s="68"/>
      <c r="J12" s="68"/>
      <c r="K12" s="69"/>
      <c r="L12" s="506" t="s">
        <v>10</v>
      </c>
      <c r="M12" s="507"/>
      <c r="N12" s="507"/>
      <c r="O12" s="507" t="s">
        <v>11</v>
      </c>
      <c r="P12" s="507"/>
      <c r="Q12" s="507"/>
      <c r="R12" s="507" t="s">
        <v>12</v>
      </c>
      <c r="S12" s="507"/>
      <c r="T12" s="508"/>
      <c r="W12" s="59"/>
      <c r="X12" s="59"/>
      <c r="Y12" s="59"/>
      <c r="Z12" s="59"/>
    </row>
    <row r="13" spans="1:41" s="82" customFormat="1" ht="30" customHeight="1" x14ac:dyDescent="0.2">
      <c r="A13" s="518" t="s">
        <v>63</v>
      </c>
      <c r="B13" s="519"/>
      <c r="C13" s="519"/>
      <c r="D13" s="519"/>
      <c r="E13" s="519"/>
      <c r="F13" s="520">
        <v>4</v>
      </c>
      <c r="G13" s="521"/>
      <c r="H13" s="522"/>
      <c r="I13" s="514" t="str">
        <f>IF(F13&lt;L13," Atenção",IF(F13&gt;R13,"Atenção","OK"))</f>
        <v>OK</v>
      </c>
      <c r="J13" s="515"/>
      <c r="K13" s="81"/>
      <c r="L13" s="516">
        <f>CHOOSE(Plan4!$B$17,Plan4!C6,Plan4!D6,Plan4!E6,Plan4!F6,Plan4!G6,Plan4!H6)</f>
        <v>3</v>
      </c>
      <c r="M13" s="517"/>
      <c r="N13" s="517"/>
      <c r="O13" s="517">
        <f>CHOOSE(Plan4!$B$17,Plan4!I6,Plan4!J6,Plan4!K6,Plan4!L6,Plan4!M6,Plan4!N6)</f>
        <v>4</v>
      </c>
      <c r="P13" s="517"/>
      <c r="Q13" s="517"/>
      <c r="R13" s="517">
        <f>CHOOSE(Plan4!$B$17,Plan4!O6,Plan4!P6,Plan4!Q6,Plan4!R6,Plan4!S6,Plan4!T6)</f>
        <v>5.5</v>
      </c>
      <c r="S13" s="517"/>
      <c r="T13" s="523"/>
      <c r="W13" s="83"/>
      <c r="X13" s="83"/>
      <c r="Y13" s="83"/>
      <c r="Z13" s="83"/>
    </row>
    <row r="14" spans="1:41" s="82" customFormat="1" ht="30" customHeight="1" x14ac:dyDescent="0.2">
      <c r="A14" s="509" t="s">
        <v>64</v>
      </c>
      <c r="B14" s="510"/>
      <c r="C14" s="510"/>
      <c r="D14" s="510"/>
      <c r="E14" s="510"/>
      <c r="F14" s="511">
        <v>1</v>
      </c>
      <c r="G14" s="512"/>
      <c r="H14" s="513"/>
      <c r="I14" s="514" t="str">
        <f t="shared" ref="I14:I20" si="0">IF(F14&lt;L14," Atenção",IF(F14&gt;R14,"Atenção","OK"))</f>
        <v>OK</v>
      </c>
      <c r="J14" s="515"/>
      <c r="K14" s="81"/>
      <c r="L14" s="516">
        <f>CHOOSE(Plan4!$B$17,Plan4!C7,Plan4!D7,Plan4!E7,Plan4!F7,Plan4!G7,Plan4!H7)</f>
        <v>0.8</v>
      </c>
      <c r="M14" s="517"/>
      <c r="N14" s="517"/>
      <c r="O14" s="517">
        <f>CHOOSE(Plan4!$B$17,Plan4!I7,Plan4!J7,Plan4!K7,Plan4!L7,Plan4!M7,Plan4!N7)</f>
        <v>0.8</v>
      </c>
      <c r="P14" s="517"/>
      <c r="Q14" s="517"/>
      <c r="R14" s="517">
        <f>CHOOSE(Plan4!$B$17,Plan4!O7,Plan4!P7,Plan4!Q7,Plan4!R7,Plan4!S7,Plan4!T7)</f>
        <v>1</v>
      </c>
      <c r="S14" s="517"/>
      <c r="T14" s="523"/>
      <c r="W14" s="83"/>
      <c r="X14" s="83"/>
      <c r="Y14" s="83"/>
      <c r="Z14" s="83"/>
    </row>
    <row r="15" spans="1:41" s="82" customFormat="1" ht="30" customHeight="1" x14ac:dyDescent="0.2">
      <c r="A15" s="509" t="s">
        <v>65</v>
      </c>
      <c r="B15" s="510"/>
      <c r="C15" s="510"/>
      <c r="D15" s="510"/>
      <c r="E15" s="510"/>
      <c r="F15" s="511">
        <v>0.97</v>
      </c>
      <c r="G15" s="512"/>
      <c r="H15" s="513"/>
      <c r="I15" s="514" t="str">
        <f t="shared" si="0"/>
        <v>OK</v>
      </c>
      <c r="J15" s="515"/>
      <c r="K15" s="81"/>
      <c r="L15" s="516">
        <f>CHOOSE(Plan4!$B$17,Plan4!C8,Plan4!D8,Plan4!E8,Plan4!F8,Plan4!G8,Plan4!H8)</f>
        <v>0.97</v>
      </c>
      <c r="M15" s="517"/>
      <c r="N15" s="517"/>
      <c r="O15" s="517">
        <f>CHOOSE(Plan4!$B$17,Plan4!I8,Plan4!J8,Plan4!K8,Plan4!L8,Plan4!M8,Plan4!N8)</f>
        <v>1.27</v>
      </c>
      <c r="P15" s="517"/>
      <c r="Q15" s="517"/>
      <c r="R15" s="517">
        <f>CHOOSE(Plan4!$B$17,Plan4!O8,Plan4!P8,Plan4!Q8,Plan4!R8,Plan4!S8,Plan4!T8)</f>
        <v>1.27</v>
      </c>
      <c r="S15" s="517"/>
      <c r="T15" s="523"/>
      <c r="W15" s="83"/>
      <c r="X15" s="83"/>
      <c r="Y15" s="83"/>
      <c r="Z15" s="83"/>
    </row>
    <row r="16" spans="1:41" s="82" customFormat="1" ht="30" customHeight="1" x14ac:dyDescent="0.2">
      <c r="A16" s="509" t="s">
        <v>66</v>
      </c>
      <c r="B16" s="510"/>
      <c r="C16" s="510"/>
      <c r="D16" s="510"/>
      <c r="E16" s="510"/>
      <c r="F16" s="511">
        <v>0.59</v>
      </c>
      <c r="G16" s="512"/>
      <c r="H16" s="513"/>
      <c r="I16" s="514" t="str">
        <f t="shared" si="0"/>
        <v>OK</v>
      </c>
      <c r="J16" s="515"/>
      <c r="K16" s="81"/>
      <c r="L16" s="516">
        <f>CHOOSE(Plan4!$B$17,Plan4!C9,Plan4!D9,Plan4!E9,Plan4!F9,Plan4!G9,Plan4!H9)</f>
        <v>0.59</v>
      </c>
      <c r="M16" s="517"/>
      <c r="N16" s="517"/>
      <c r="O16" s="517">
        <f>CHOOSE(Plan4!$B$17,Plan4!I9,Plan4!J9,Plan4!K9,Plan4!L9,Plan4!M9,Plan4!N9)</f>
        <v>1.23</v>
      </c>
      <c r="P16" s="517"/>
      <c r="Q16" s="517"/>
      <c r="R16" s="517">
        <f>CHOOSE(Plan4!$B$17,Plan4!O9,Plan4!P9,Plan4!Q9,Plan4!R9,Plan4!S9,Plan4!T9)</f>
        <v>1.39</v>
      </c>
      <c r="S16" s="517"/>
      <c r="T16" s="523"/>
      <c r="W16" s="83"/>
      <c r="X16" s="83"/>
      <c r="Y16" s="83"/>
      <c r="Z16" s="83"/>
    </row>
    <row r="17" spans="1:26" s="82" customFormat="1" ht="30" customHeight="1" x14ac:dyDescent="0.2">
      <c r="A17" s="509" t="s">
        <v>67</v>
      </c>
      <c r="B17" s="510"/>
      <c r="C17" s="510"/>
      <c r="D17" s="510"/>
      <c r="E17" s="510"/>
      <c r="F17" s="511">
        <v>6.16</v>
      </c>
      <c r="G17" s="512"/>
      <c r="H17" s="513"/>
      <c r="I17" s="514" t="str">
        <f t="shared" si="0"/>
        <v>OK</v>
      </c>
      <c r="J17" s="515"/>
      <c r="K17" s="81"/>
      <c r="L17" s="516">
        <f>CHOOSE(Plan4!$B$17,Plan4!C10,Plan4!D10,Plan4!E10,Plan4!F10,Plan4!G10,Plan4!H10)</f>
        <v>6.16</v>
      </c>
      <c r="M17" s="517"/>
      <c r="N17" s="517"/>
      <c r="O17" s="517">
        <f>CHOOSE(Plan4!$B$17,Plan4!I10,Plan4!J10,Plan4!K10,Plan4!L10,Plan4!M10,Plan4!N10)</f>
        <v>7.4</v>
      </c>
      <c r="P17" s="517"/>
      <c r="Q17" s="517"/>
      <c r="R17" s="517">
        <f>CHOOSE(Plan4!$B$17,Plan4!O10,Plan4!P10,Plan4!Q10,Plan4!R10,Plan4!S10,Plan4!T10)</f>
        <v>8.9600000000000009</v>
      </c>
      <c r="S17" s="517"/>
      <c r="T17" s="523"/>
      <c r="W17" s="83"/>
      <c r="X17" s="83"/>
      <c r="Y17" s="83"/>
      <c r="Z17" s="83"/>
    </row>
    <row r="18" spans="1:26" s="82" customFormat="1" ht="30" customHeight="1" x14ac:dyDescent="0.2">
      <c r="A18" s="509" t="s">
        <v>68</v>
      </c>
      <c r="B18" s="510"/>
      <c r="C18" s="510"/>
      <c r="D18" s="510"/>
      <c r="E18" s="510"/>
      <c r="F18" s="511">
        <v>0.65</v>
      </c>
      <c r="G18" s="512"/>
      <c r="H18" s="513"/>
      <c r="I18" s="514" t="str">
        <f t="shared" si="0"/>
        <v>OK</v>
      </c>
      <c r="J18" s="515"/>
      <c r="K18" s="81"/>
      <c r="L18" s="516">
        <f>CHOOSE(Plan4!$B$17,Plan4!C11,Plan4!D11,Plan4!E11,Plan4!F11,Plan4!G11,Plan4!H11)</f>
        <v>0.65</v>
      </c>
      <c r="M18" s="517"/>
      <c r="N18" s="517"/>
      <c r="O18" s="517">
        <f>CHOOSE(Plan4!$B$17,Plan4!I11,Plan4!J11,Plan4!K11,Plan4!L11,Plan4!M11,Plan4!N11)</f>
        <v>0.65</v>
      </c>
      <c r="P18" s="517"/>
      <c r="Q18" s="517"/>
      <c r="R18" s="517">
        <f>CHOOSE(Plan4!$B$17,Plan4!O11,Plan4!P11,Plan4!Q11,Plan4!R11,Plan4!S11,Plan4!T11)</f>
        <v>0.65</v>
      </c>
      <c r="S18" s="517"/>
      <c r="T18" s="523"/>
      <c r="U18" s="84"/>
      <c r="V18" s="84"/>
      <c r="W18" s="83"/>
      <c r="X18" s="83"/>
      <c r="Y18" s="83"/>
      <c r="Z18" s="83"/>
    </row>
    <row r="19" spans="1:26" s="82" customFormat="1" ht="30" customHeight="1" x14ac:dyDescent="0.2">
      <c r="A19" s="509" t="s">
        <v>69</v>
      </c>
      <c r="B19" s="510"/>
      <c r="C19" s="510"/>
      <c r="D19" s="510"/>
      <c r="E19" s="510"/>
      <c r="F19" s="511">
        <v>3</v>
      </c>
      <c r="G19" s="512"/>
      <c r="H19" s="513"/>
      <c r="I19" s="514" t="str">
        <f t="shared" si="0"/>
        <v>OK</v>
      </c>
      <c r="J19" s="515"/>
      <c r="K19" s="81"/>
      <c r="L19" s="516">
        <f>CHOOSE(Plan4!$B$17,Plan4!C12,Plan4!D12,Plan4!E12,Plan4!F12,Plan4!G12,Plan4!H12)</f>
        <v>3</v>
      </c>
      <c r="M19" s="517"/>
      <c r="N19" s="517"/>
      <c r="O19" s="517">
        <f>CHOOSE(Plan4!$B$17,Plan4!I12,Plan4!J12,Plan4!K12,Plan4!L12,Plan4!M12,Plan4!N12)</f>
        <v>3</v>
      </c>
      <c r="P19" s="517"/>
      <c r="Q19" s="517"/>
      <c r="R19" s="517">
        <f>CHOOSE(Plan4!$B$17,Plan4!O12,Plan4!P12,Plan4!Q12,Plan4!R12,Plan4!S12,Plan4!T12)</f>
        <v>3</v>
      </c>
      <c r="S19" s="517"/>
      <c r="T19" s="523"/>
      <c r="W19" s="83"/>
      <c r="X19" s="83"/>
      <c r="Y19" s="83"/>
      <c r="Z19" s="83"/>
    </row>
    <row r="20" spans="1:26" s="82" customFormat="1" ht="30" customHeight="1" x14ac:dyDescent="0.2">
      <c r="A20" s="509" t="s">
        <v>70</v>
      </c>
      <c r="B20" s="510"/>
      <c r="C20" s="510"/>
      <c r="D20" s="510"/>
      <c r="E20" s="510"/>
      <c r="F20" s="511">
        <v>3</v>
      </c>
      <c r="G20" s="512"/>
      <c r="H20" s="513"/>
      <c r="I20" s="514" t="str">
        <f t="shared" si="0"/>
        <v>OK</v>
      </c>
      <c r="J20" s="515"/>
      <c r="K20" s="81"/>
      <c r="L20" s="526">
        <f>CHOOSE(Plan4!$B$17,Plan4!C13,Plan4!D13,Plan4!E13,Plan4!F13,Plan4!G13,Plan4!H13)</f>
        <v>2</v>
      </c>
      <c r="M20" s="524"/>
      <c r="N20" s="524"/>
      <c r="O20" s="524">
        <f>CHOOSE(Plan4!$B$17,Plan4!I13,Plan4!J13,Plan4!K13,Plan4!L13,Plan4!M13,Plan4!N13)</f>
        <v>2</v>
      </c>
      <c r="P20" s="524"/>
      <c r="Q20" s="524"/>
      <c r="R20" s="524">
        <f>CHOOSE(Plan4!$B$17,Plan4!O13,Plan4!P13,Plan4!Q13,Plan4!R13,Plan4!S13,Plan4!T13)</f>
        <v>5</v>
      </c>
      <c r="S20" s="524"/>
      <c r="T20" s="525"/>
      <c r="W20" s="83"/>
      <c r="X20" s="83"/>
      <c r="Y20" s="83"/>
      <c r="Z20" s="83"/>
    </row>
    <row r="21" spans="1:26" s="82" customFormat="1" ht="30" customHeight="1" thickBot="1" x14ac:dyDescent="0.25">
      <c r="A21" s="538" t="s">
        <v>71</v>
      </c>
      <c r="B21" s="539"/>
      <c r="C21" s="539"/>
      <c r="D21" s="539"/>
      <c r="E21" s="539"/>
      <c r="F21" s="540">
        <v>4</v>
      </c>
      <c r="G21" s="541"/>
      <c r="H21" s="542"/>
      <c r="I21" s="85"/>
      <c r="J21" s="85"/>
      <c r="K21" s="81"/>
      <c r="L21" s="527"/>
      <c r="M21" s="527"/>
      <c r="N21" s="527"/>
      <c r="O21" s="527"/>
      <c r="P21" s="527"/>
      <c r="Q21" s="527"/>
      <c r="R21" s="527"/>
      <c r="S21" s="527"/>
      <c r="T21" s="528"/>
      <c r="W21" s="83"/>
      <c r="X21" s="83"/>
      <c r="Y21" s="83"/>
      <c r="Z21" s="83"/>
    </row>
    <row r="22" spans="1:26" s="83" customFormat="1" ht="30" customHeight="1" thickBot="1" x14ac:dyDescent="0.25">
      <c r="A22" s="529" t="s">
        <v>13</v>
      </c>
      <c r="B22" s="530"/>
      <c r="C22" s="530"/>
      <c r="D22" s="530"/>
      <c r="E22" s="531"/>
      <c r="F22" s="532">
        <f>TRUNC((((((1+F13/100+F14/100+F15/100)*(1+F16/100)*(1+F17/100))/(1-(F18/100+F19/100+F20/100+F21/100)))-1)*100),2)</f>
        <v>26.64</v>
      </c>
      <c r="G22" s="533"/>
      <c r="H22" s="534"/>
      <c r="I22" s="85"/>
      <c r="J22" s="85"/>
      <c r="K22" s="81"/>
      <c r="L22" s="86"/>
      <c r="M22" s="86"/>
      <c r="N22" s="86"/>
      <c r="O22" s="86"/>
      <c r="P22" s="86"/>
      <c r="Q22" s="86"/>
      <c r="R22" s="86"/>
      <c r="S22" s="86"/>
      <c r="T22" s="87"/>
    </row>
    <row r="23" spans="1:26" s="59" customFormat="1" ht="26.25" customHeight="1" x14ac:dyDescent="0.2">
      <c r="A23" s="75"/>
      <c r="B23" s="76"/>
      <c r="C23" s="76"/>
      <c r="D23" s="76"/>
      <c r="E23" s="76"/>
      <c r="F23" s="77"/>
      <c r="G23" s="77"/>
      <c r="H23" s="77"/>
      <c r="I23" s="68"/>
      <c r="J23" s="68"/>
      <c r="K23" s="69"/>
      <c r="L23" s="71"/>
      <c r="M23" s="71"/>
      <c r="N23" s="71"/>
      <c r="O23" s="71"/>
      <c r="P23" s="71"/>
      <c r="Q23" s="71"/>
      <c r="R23" s="71"/>
      <c r="S23" s="71"/>
      <c r="T23" s="72"/>
    </row>
    <row r="24" spans="1:26" s="59" customFormat="1" ht="15" customHeight="1" x14ac:dyDescent="0.2">
      <c r="A24" s="535" t="str">
        <f>IF(OR(I13&lt;&gt;"OK",I14&lt;&gt;"OK",I15&lt;&gt;"OK",I16&lt;&gt;"OK",I17&lt;&gt;"OK",I18&lt;&gt;"OK",I19&lt;&gt;"OK",I20&lt;&gt;"OK"),"Há parcela(s) componente(s) do BDI com valor(s) diferente(s) dos admitidos pelo Acórdão TCU Plenária 2622/2013.",".")</f>
        <v>.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7"/>
    </row>
    <row r="25" spans="1:26" s="59" customFormat="1" ht="45" customHeight="1" x14ac:dyDescent="0.2">
      <c r="A25" s="543" t="s">
        <v>14</v>
      </c>
      <c r="B25" s="544"/>
      <c r="C25" s="544"/>
      <c r="D25" s="544"/>
      <c r="E25" s="544"/>
      <c r="F25" s="544"/>
      <c r="G25" s="544"/>
      <c r="H25" s="544"/>
      <c r="I25" s="73"/>
      <c r="J25" s="74"/>
      <c r="K25" s="69"/>
      <c r="L25" s="545" t="s">
        <v>79</v>
      </c>
      <c r="M25" s="546"/>
      <c r="N25" s="546"/>
      <c r="O25" s="546"/>
      <c r="P25" s="546"/>
      <c r="Q25" s="546"/>
      <c r="R25" s="546"/>
      <c r="S25" s="546"/>
      <c r="T25" s="547"/>
    </row>
    <row r="26" spans="1:26" s="80" customFormat="1" ht="60" customHeight="1" x14ac:dyDescent="0.2">
      <c r="A26" s="548" t="s">
        <v>72</v>
      </c>
      <c r="B26" s="549"/>
      <c r="C26" s="549"/>
      <c r="D26" s="549"/>
      <c r="E26" s="549"/>
      <c r="F26" s="550">
        <f>TRUNC(((((1+F13/100+F14/100+F15/100)*(1+F16/100)*(1+F17/100))/(1-(F18/100+F19/100+F20/100)))-1)*100,2)</f>
        <v>21.22</v>
      </c>
      <c r="G26" s="550"/>
      <c r="H26" s="551"/>
      <c r="I26" s="552" t="str">
        <f>IF(F26&lt;L26," Atenção",IF(F26&gt;R26,"Atenção","OK"))</f>
        <v>OK</v>
      </c>
      <c r="J26" s="553"/>
      <c r="K26" s="79"/>
      <c r="L26" s="526">
        <f>CHOOSE(Plan4!$B$17,Plan4!O19,Plan4!O20,Plan4!O21,Plan4!O22,Plan4!O23,Plan4!O24)</f>
        <v>20.34</v>
      </c>
      <c r="M26" s="524"/>
      <c r="N26" s="524"/>
      <c r="O26" s="524">
        <f>CHOOSE(Plan4!$B$17,Plan4!Q19,Plan4!Q20,Plan4!Q21,Plan4!Q22,Plan4!Q23,Plan4!Q24)</f>
        <v>22.12</v>
      </c>
      <c r="P26" s="524"/>
      <c r="Q26" s="524"/>
      <c r="R26" s="524">
        <f>CHOOSE(Plan4!$B$17,Plan4!S19,Plan4!S20,Plan4!S21,Plan4!S22,Plan4!S23,Plan4!S24)</f>
        <v>25</v>
      </c>
      <c r="S26" s="524"/>
      <c r="T26" s="525"/>
    </row>
    <row r="27" spans="1:26" s="59" customFormat="1" ht="15" customHeight="1" x14ac:dyDescent="0.2">
      <c r="A27" s="535" t="str">
        <f>IF(I26&lt;&gt;"OK", "O valor de BDI sem a desoneração está fora da faixa admitida no Acórdão TCU Plenária 2622/2013.",".")</f>
        <v>.</v>
      </c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7"/>
    </row>
    <row r="28" spans="1:26" s="59" customFormat="1" ht="18" x14ac:dyDescent="0.2">
      <c r="A28" s="563" t="s">
        <v>0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5"/>
    </row>
    <row r="29" spans="1:26" s="59" customFormat="1" ht="181.5" customHeight="1" x14ac:dyDescent="0.2">
      <c r="A29" s="566" t="str">
        <f>"DECLARO que, de acordo com a legislação tributária do município de São Jerônimo, considerando a natureza da obra acima discriminada, para cálculo do valor de ISS a ser cobrado da empresa construtora, é aplicada a aliquota de "&amp;IF(F20="",0,F20)&amp;"% sobre o valor total da obra."&amp;""&amp;""&amp;"DECLARO que o percentual de encargos sociais utilizados no valor da mão-de-obra do orçamento são os encargos sociais praticados pelo SINAPI e/ou SICRO."&amp;""&amp;""&amp;"DECLARO que o orçamento da obra foi verificado com os custos nas duas possibilidades de CONTRIBUIÇÃO PREVIDENCIÁRIA e foi adotada a modalidade "&amp;IF(Plan4!B26=1,"COM DESONERAÇÃO"&amp;" por ser a mais adequada ao município "&amp;F5&amp;".",IF(Plan4!B26=2,"SEM DESONERAÇÃO","")&amp;" por ser a mais adequada ao município.")</f>
        <v>DECLARO que, de acordo com a legislação tributária do município de São Jerônimo, considerando a natureza da obra acima discriminada, para cálculo do valor de ISS a ser cobrado da empresa construtora, é aplicada a aliquota de 3% sobre o valor total da obra.DECLARO que o percentual de encargos sociais utilizados no valor da mão-de-obra do orçamento são os encargos sociais praticados pelo SINAPI e/ou SICRO.DECLARO que o orçamento da obra foi verificado com os custos nas duas possibilidades de CONTRIBUIÇÃO PREVIDENCIÁRIA e foi adotada a modalidade COM DESONERAÇÃO por ser a mais adequada ao município .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7"/>
      <c r="T29" s="568"/>
    </row>
    <row r="30" spans="1:26" ht="15" customHeight="1" x14ac:dyDescent="0.2">
      <c r="A30" s="569" t="e">
        <f>IF(OR(#REF!=FALSE,#REF!=FALSE,#REF!=FALSE),("Atenção - Não esqueça de preencher o(s) campo(s): -" &amp; IF(#REF!=FALSE," Nº DA ART/RRT -","") &amp; IF(#REF!=FALSE," DATA -","") &amp; IF(#REF!=FALSE," IDENTIFICAÇÃO DO RESPONSÁVEL TÉCNICO -","") &amp; ""),".")</f>
        <v>#REF!</v>
      </c>
      <c r="B30" s="570"/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0"/>
      <c r="P30" s="570"/>
      <c r="Q30" s="570"/>
      <c r="R30" s="570"/>
      <c r="S30" s="570"/>
      <c r="T30" s="571"/>
    </row>
    <row r="31" spans="1:26" s="78" customFormat="1" ht="30" customHeight="1" x14ac:dyDescent="0.2">
      <c r="A31" s="554"/>
      <c r="B31" s="555"/>
      <c r="C31" s="555"/>
      <c r="D31" s="555"/>
      <c r="E31" s="555"/>
      <c r="F31" s="555"/>
      <c r="G31" s="555"/>
      <c r="H31" s="555"/>
      <c r="I31" s="556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8"/>
    </row>
    <row r="32" spans="1:26" s="78" customFormat="1" ht="30" customHeight="1" x14ac:dyDescent="0.2">
      <c r="A32" s="559"/>
      <c r="B32" s="560"/>
      <c r="C32" s="560"/>
      <c r="D32" s="560"/>
      <c r="E32" s="560"/>
      <c r="F32" s="560"/>
      <c r="G32" s="560"/>
      <c r="H32" s="560"/>
      <c r="I32" s="561" t="s">
        <v>86</v>
      </c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2"/>
    </row>
    <row r="33" spans="1:20" s="78" customFormat="1" ht="30" customHeight="1" x14ac:dyDescent="0.2">
      <c r="A33" s="573" t="s">
        <v>83</v>
      </c>
      <c r="B33" s="574"/>
      <c r="C33" s="574"/>
      <c r="D33" s="574"/>
      <c r="E33" s="574"/>
      <c r="F33" s="574"/>
      <c r="G33" s="574"/>
      <c r="H33" s="574"/>
      <c r="I33" s="575">
        <f>'ANEXO 01-ORÇAMENTO'!B112</f>
        <v>44000</v>
      </c>
      <c r="J33" s="576"/>
      <c r="K33" s="576"/>
      <c r="L33" s="576"/>
      <c r="M33" s="576"/>
      <c r="N33" s="576"/>
      <c r="O33" s="576"/>
      <c r="P33" s="576"/>
      <c r="Q33" s="576"/>
      <c r="R33" s="576"/>
      <c r="S33" s="576"/>
      <c r="T33" s="577"/>
    </row>
    <row r="34" spans="1:20" s="78" customFormat="1" ht="30" customHeight="1" x14ac:dyDescent="0.2">
      <c r="A34" s="578" t="s">
        <v>62</v>
      </c>
      <c r="B34" s="579"/>
      <c r="C34" s="579"/>
      <c r="D34" s="579"/>
      <c r="E34" s="579"/>
      <c r="F34" s="579"/>
      <c r="G34" s="579"/>
      <c r="H34" s="579"/>
      <c r="I34" s="579" t="s">
        <v>4</v>
      </c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80"/>
    </row>
    <row r="35" spans="1:20" ht="399.95" customHeight="1" x14ac:dyDescent="0.2">
      <c r="A35" s="572"/>
      <c r="B35" s="572"/>
      <c r="C35" s="572"/>
      <c r="D35" s="572"/>
      <c r="E35" s="572"/>
      <c r="F35" s="572"/>
      <c r="G35" s="572"/>
      <c r="H35" s="572"/>
      <c r="I35" s="572"/>
      <c r="J35" s="572"/>
      <c r="K35" s="572"/>
      <c r="L35" s="572"/>
      <c r="M35" s="572"/>
      <c r="N35" s="572"/>
      <c r="O35" s="572"/>
      <c r="P35" s="572"/>
      <c r="Q35" s="572"/>
      <c r="R35" s="572"/>
      <c r="S35" s="572"/>
      <c r="T35" s="572"/>
    </row>
    <row r="36" spans="1:20" s="59" customFormat="1" ht="14.25" customHeight="1" x14ac:dyDescent="0.2"/>
    <row r="37" spans="1:20" s="59" customFormat="1" x14ac:dyDescent="0.2"/>
    <row r="38" spans="1:20" s="59" customFormat="1" x14ac:dyDescent="0.2"/>
    <row r="39" spans="1:20" s="59" customFormat="1" x14ac:dyDescent="0.2"/>
    <row r="40" spans="1:20" s="59" customFormat="1" x14ac:dyDescent="0.2"/>
    <row r="41" spans="1:20" s="59" customFormat="1" x14ac:dyDescent="0.2"/>
    <row r="42" spans="1:20" s="59" customFormat="1" x14ac:dyDescent="0.2"/>
    <row r="43" spans="1:20" s="59" customFormat="1" x14ac:dyDescent="0.2"/>
    <row r="44" spans="1:20" s="59" customFormat="1" x14ac:dyDescent="0.2"/>
    <row r="45" spans="1:20" s="59" customFormat="1" x14ac:dyDescent="0.2"/>
    <row r="46" spans="1:20" s="59" customFormat="1" ht="12.75" customHeight="1" x14ac:dyDescent="0.2"/>
    <row r="47" spans="1:20" s="59" customFormat="1" x14ac:dyDescent="0.2"/>
    <row r="48" spans="1:20" s="59" customFormat="1" x14ac:dyDescent="0.2"/>
    <row r="49" s="59" customFormat="1" x14ac:dyDescent="0.2"/>
    <row r="50" s="59" customFormat="1" x14ac:dyDescent="0.2"/>
    <row r="51" s="59" customFormat="1" x14ac:dyDescent="0.2"/>
    <row r="52" s="59" customFormat="1" x14ac:dyDescent="0.2"/>
    <row r="53" s="59" customFormat="1" x14ac:dyDescent="0.2"/>
    <row r="54" s="59" customFormat="1" x14ac:dyDescent="0.2"/>
    <row r="55" s="59" customFormat="1" x14ac:dyDescent="0.2"/>
    <row r="56" s="59" customFormat="1" x14ac:dyDescent="0.2"/>
    <row r="57" s="59" customFormat="1" x14ac:dyDescent="0.2"/>
    <row r="58" s="59" customFormat="1" x14ac:dyDescent="0.2"/>
    <row r="59" s="59" customFormat="1" x14ac:dyDescent="0.2"/>
    <row r="60" s="59" customFormat="1" x14ac:dyDescent="0.2"/>
    <row r="61" s="59" customFormat="1" x14ac:dyDescent="0.2"/>
    <row r="62" s="59" customFormat="1" x14ac:dyDescent="0.2"/>
    <row r="63" s="59" customFormat="1" x14ac:dyDescent="0.2"/>
    <row r="64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</sheetData>
  <mergeCells count="89">
    <mergeCell ref="A35:T35"/>
    <mergeCell ref="A33:H33"/>
    <mergeCell ref="I33:T33"/>
    <mergeCell ref="A34:H34"/>
    <mergeCell ref="I34:T34"/>
    <mergeCell ref="A31:H31"/>
    <mergeCell ref="I31:T31"/>
    <mergeCell ref="A32:H32"/>
    <mergeCell ref="I32:T32"/>
    <mergeCell ref="A27:T27"/>
    <mergeCell ref="A28:T28"/>
    <mergeCell ref="A29:T29"/>
    <mergeCell ref="A30:T30"/>
    <mergeCell ref="A25:H25"/>
    <mergeCell ref="L25:T25"/>
    <mergeCell ref="A26:E26"/>
    <mergeCell ref="F26:H26"/>
    <mergeCell ref="I26:J26"/>
    <mergeCell ref="L26:N26"/>
    <mergeCell ref="O26:Q26"/>
    <mergeCell ref="R26:T26"/>
    <mergeCell ref="R21:T21"/>
    <mergeCell ref="A22:E22"/>
    <mergeCell ref="F22:H22"/>
    <mergeCell ref="A24:T24"/>
    <mergeCell ref="A21:E21"/>
    <mergeCell ref="F21:H21"/>
    <mergeCell ref="L21:N21"/>
    <mergeCell ref="O21:Q21"/>
    <mergeCell ref="O20:Q20"/>
    <mergeCell ref="R20:T20"/>
    <mergeCell ref="A19:E19"/>
    <mergeCell ref="F19:H19"/>
    <mergeCell ref="A20:E20"/>
    <mergeCell ref="F20:H20"/>
    <mergeCell ref="I20:J20"/>
    <mergeCell ref="L20:N20"/>
    <mergeCell ref="I19:J19"/>
    <mergeCell ref="L19:N19"/>
    <mergeCell ref="O17:Q17"/>
    <mergeCell ref="R17:T17"/>
    <mergeCell ref="O18:Q18"/>
    <mergeCell ref="R18:T18"/>
    <mergeCell ref="O19:Q19"/>
    <mergeCell ref="R19:T19"/>
    <mergeCell ref="A18:E18"/>
    <mergeCell ref="F18:H18"/>
    <mergeCell ref="I18:J18"/>
    <mergeCell ref="L18:N18"/>
    <mergeCell ref="A17:E17"/>
    <mergeCell ref="F17:H17"/>
    <mergeCell ref="I17:J17"/>
    <mergeCell ref="L17:N17"/>
    <mergeCell ref="O16:Q16"/>
    <mergeCell ref="R16:T16"/>
    <mergeCell ref="A15:E15"/>
    <mergeCell ref="F15:H15"/>
    <mergeCell ref="A16:E16"/>
    <mergeCell ref="F16:H16"/>
    <mergeCell ref="I16:J16"/>
    <mergeCell ref="L16:N16"/>
    <mergeCell ref="I15:J15"/>
    <mergeCell ref="L15:N15"/>
    <mergeCell ref="O13:Q13"/>
    <mergeCell ref="R13:T13"/>
    <mergeCell ref="O14:Q14"/>
    <mergeCell ref="R14:T14"/>
    <mergeCell ref="O15:Q15"/>
    <mergeCell ref="R15:T15"/>
    <mergeCell ref="A14:E14"/>
    <mergeCell ref="F14:H14"/>
    <mergeCell ref="I14:J14"/>
    <mergeCell ref="L14:N14"/>
    <mergeCell ref="A13:E13"/>
    <mergeCell ref="F13:H13"/>
    <mergeCell ref="I13:J13"/>
    <mergeCell ref="L13:N13"/>
    <mergeCell ref="A10:E10"/>
    <mergeCell ref="A11:E12"/>
    <mergeCell ref="F11:H12"/>
    <mergeCell ref="L11:T11"/>
    <mergeCell ref="L12:N12"/>
    <mergeCell ref="O12:Q12"/>
    <mergeCell ref="R12:T12"/>
    <mergeCell ref="A6:T6"/>
    <mergeCell ref="A7:T7"/>
    <mergeCell ref="A8:T8"/>
    <mergeCell ref="A5:T5"/>
    <mergeCell ref="A9:E9"/>
  </mergeCells>
  <phoneticPr fontId="2" type="noConversion"/>
  <conditionalFormatting sqref="A33:T33 F13:H20">
    <cfRule type="cellIs" dxfId="22" priority="2" stopIfTrue="1" operator="equal">
      <formula>0</formula>
    </cfRule>
  </conditionalFormatting>
  <conditionalFormatting sqref="I26:J26 I13:I20">
    <cfRule type="cellIs" dxfId="21" priority="3" stopIfTrue="1" operator="notEqual">
      <formula>"OK"</formula>
    </cfRule>
  </conditionalFormatting>
  <conditionalFormatting sqref="A24:T24 A27:T27">
    <cfRule type="cellIs" dxfId="20" priority="5" stopIfTrue="1" operator="notEqual">
      <formula>"."</formula>
    </cfRule>
  </conditionalFormatting>
  <conditionalFormatting sqref="A30:T30">
    <cfRule type="cellIs" dxfId="19" priority="6" stopIfTrue="1" operator="notEqual">
      <formula>"."</formula>
    </cfRule>
  </conditionalFormatting>
  <conditionalFormatting sqref="I31:T31">
    <cfRule type="cellIs" dxfId="18" priority="1" stopIfTrue="1" operator="equal">
      <formula>0</formula>
    </cfRule>
  </conditionalFormatting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-down 1">
              <controlPr defaultSize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-down 3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20</xdr:col>
                    <xdr:colOff>0</xdr:colOff>
                    <xdr:row>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2"/>
  <sheetViews>
    <sheetView view="pageBreakPreview" topLeftCell="C85" zoomScale="75" zoomScaleNormal="100" zoomScaleSheetLayoutView="75" workbookViewId="0">
      <selection activeCell="S106" sqref="S106"/>
    </sheetView>
  </sheetViews>
  <sheetFormatPr defaultColWidth="8.85546875" defaultRowHeight="15" x14ac:dyDescent="0.2"/>
  <cols>
    <col min="1" max="1" width="9.85546875" style="36" customWidth="1"/>
    <col min="2" max="2" width="17.42578125" style="45" customWidth="1"/>
    <col min="3" max="3" width="89.85546875" style="103" customWidth="1"/>
    <col min="4" max="4" width="6.7109375" style="27" customWidth="1"/>
    <col min="5" max="5" width="9.7109375" style="27" customWidth="1"/>
    <col min="6" max="6" width="14.140625" style="27" customWidth="1"/>
    <col min="7" max="7" width="14" style="46" customWidth="1"/>
    <col min="8" max="8" width="24.140625" style="46" bestFit="1" customWidth="1"/>
    <col min="9" max="9" width="20.140625" style="46" customWidth="1"/>
    <col min="10" max="10" width="10.5703125" style="46" bestFit="1" customWidth="1"/>
    <col min="11" max="11" width="19.85546875" style="46" bestFit="1" customWidth="1"/>
    <col min="12" max="12" width="10.28515625" style="46" customWidth="1"/>
    <col min="13" max="13" width="19.85546875" style="46" bestFit="1" customWidth="1"/>
    <col min="14" max="14" width="10.28515625" style="46" customWidth="1"/>
    <col min="15" max="15" width="17.140625" style="46" bestFit="1" customWidth="1"/>
    <col min="16" max="16" width="10.42578125" style="116" customWidth="1"/>
    <col min="17" max="18" width="8.85546875" style="27"/>
    <col min="19" max="19" width="16.85546875" style="27" bestFit="1" customWidth="1"/>
    <col min="20" max="16384" width="8.85546875" style="27"/>
  </cols>
  <sheetData>
    <row r="1" spans="1:16" ht="80.099999999999994" customHeight="1" thickBot="1" x14ac:dyDescent="0.25">
      <c r="A1" s="35"/>
      <c r="B1" s="37"/>
      <c r="C1" s="100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09"/>
    </row>
    <row r="2" spans="1:16" ht="18" x14ac:dyDescent="0.2">
      <c r="A2" s="54" t="s">
        <v>61</v>
      </c>
      <c r="B2" s="25"/>
      <c r="C2" s="101"/>
      <c r="D2" s="2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10"/>
    </row>
    <row r="3" spans="1:16" ht="18" x14ac:dyDescent="0.2">
      <c r="A3" s="211" t="s">
        <v>75</v>
      </c>
      <c r="B3" s="39"/>
      <c r="C3" s="102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111"/>
    </row>
    <row r="4" spans="1:16" ht="5.0999999999999996" customHeight="1" x14ac:dyDescent="0.2">
      <c r="A4" s="212"/>
      <c r="B4" s="39"/>
      <c r="C4" s="102"/>
      <c r="D4" s="40"/>
      <c r="E4" s="40"/>
      <c r="F4" s="40"/>
      <c r="G4" s="41"/>
      <c r="H4" s="41"/>
      <c r="I4" s="41"/>
      <c r="J4" s="41"/>
      <c r="K4" s="41"/>
      <c r="L4" s="41"/>
      <c r="M4" s="41"/>
      <c r="N4" s="41"/>
      <c r="O4" s="41"/>
      <c r="P4" s="112"/>
    </row>
    <row r="5" spans="1:16" ht="15" customHeight="1" x14ac:dyDescent="0.2">
      <c r="A5" s="213" t="str">
        <f>'ANEXO 01-ORÇAMENTO'!A5:C5</f>
        <v>SOLICITANTE: SECRETARIA MUNICIPAL DE EDUCAÇÃO</v>
      </c>
      <c r="B5" s="39"/>
      <c r="C5" s="102"/>
      <c r="D5" s="40"/>
      <c r="E5" s="40"/>
      <c r="F5" s="40"/>
      <c r="G5" s="41"/>
      <c r="H5" s="41"/>
      <c r="I5" s="41"/>
      <c r="J5" s="41"/>
      <c r="K5" s="41"/>
      <c r="L5" s="41"/>
      <c r="M5" s="41"/>
      <c r="N5" s="41"/>
      <c r="O5" s="41"/>
      <c r="P5" s="112"/>
    </row>
    <row r="6" spans="1:16" ht="15" customHeight="1" x14ac:dyDescent="0.2">
      <c r="A6" s="581" t="str">
        <f>'ANEXO 01-ORÇAMENTO'!A6:H6</f>
        <v>OBJETO: E.M.E.F. EVA ALVES PEREIRA</v>
      </c>
      <c r="B6" s="582"/>
      <c r="C6" s="582"/>
      <c r="D6" s="582"/>
      <c r="E6" s="582"/>
      <c r="F6" s="582"/>
      <c r="G6" s="99"/>
      <c r="H6" s="99"/>
      <c r="I6" s="50"/>
      <c r="J6" s="50"/>
      <c r="K6" s="50"/>
      <c r="L6" s="50"/>
      <c r="M6" s="50"/>
      <c r="N6" s="50"/>
      <c r="O6" s="50"/>
      <c r="P6" s="113"/>
    </row>
    <row r="7" spans="1:16" ht="15" customHeight="1" x14ac:dyDescent="0.2">
      <c r="A7" s="53" t="str">
        <f>'ANEXO 01-ORÇAMENTO'!A7:H7</f>
        <v>LOCAL DA OBRA: Estrada Morrinhos, s/n</v>
      </c>
      <c r="B7" s="42"/>
      <c r="C7" s="102"/>
      <c r="D7" s="40"/>
      <c r="E7" s="40"/>
      <c r="F7" s="40"/>
      <c r="G7" s="41"/>
      <c r="H7" s="41"/>
      <c r="I7" s="41"/>
      <c r="J7" s="41"/>
      <c r="K7" s="41"/>
      <c r="L7" s="41"/>
      <c r="M7" s="41"/>
      <c r="N7" s="41"/>
      <c r="O7" s="41"/>
      <c r="P7" s="112"/>
    </row>
    <row r="8" spans="1:16" ht="15" customHeight="1" thickBot="1" x14ac:dyDescent="0.25">
      <c r="A8" s="43" t="str">
        <f>'ANEXO 01-ORÇAMENTO'!A14:H14</f>
        <v>RRT/CAU  do responsável técnico GILBERTO PRADELLA-CAU-RS A14.344-8</v>
      </c>
      <c r="B8" s="42"/>
      <c r="C8" s="102"/>
      <c r="D8" s="40"/>
      <c r="E8" s="40"/>
      <c r="F8" s="40"/>
      <c r="G8" s="41"/>
      <c r="H8" s="41"/>
      <c r="I8" s="41"/>
      <c r="J8" s="41"/>
      <c r="K8" s="41"/>
      <c r="L8" s="41"/>
      <c r="M8" s="41"/>
      <c r="N8" s="41"/>
      <c r="O8" s="41"/>
      <c r="P8" s="112"/>
    </row>
    <row r="9" spans="1:16" s="48" customFormat="1" ht="39" thickBot="1" x14ac:dyDescent="0.25">
      <c r="A9" s="214" t="str">
        <f>'ANEXO 01-ORÇAMENTO'!A16</f>
        <v>ITEM</v>
      </c>
      <c r="B9" s="215" t="s">
        <v>48</v>
      </c>
      <c r="C9" s="216" t="str">
        <f>'ANEXO 01-ORÇAMENTO'!C16</f>
        <v>DESCRIMINAÇÃO</v>
      </c>
      <c r="D9" s="217" t="str">
        <f>'ANEXO 01-ORÇAMENTO'!D16</f>
        <v>UND.</v>
      </c>
      <c r="E9" s="218" t="str">
        <f>'ANEXO 01-ORÇAMENTO'!E16</f>
        <v>QUANT.</v>
      </c>
      <c r="F9" s="219" t="str">
        <f>'ANEXO 01-ORÇAMENTO'!F16</f>
        <v>CUSTO UNITÁRIO (S/ BDI)</v>
      </c>
      <c r="G9" s="219" t="str">
        <f>'ANEXO 01-ORÇAMENTO'!G16</f>
        <v>VALOR UNITÁRIO (C/ BDI)</v>
      </c>
      <c r="H9" s="220" t="str">
        <f>'ANEXO 01-ORÇAMENTO'!H16</f>
        <v>VALOR TOTAL (R$)</v>
      </c>
      <c r="I9" s="247" t="s">
        <v>81</v>
      </c>
      <c r="J9" s="220" t="s">
        <v>57</v>
      </c>
      <c r="K9" s="247" t="s">
        <v>90</v>
      </c>
      <c r="L9" s="248" t="s">
        <v>57</v>
      </c>
      <c r="M9" s="247" t="s">
        <v>282</v>
      </c>
      <c r="N9" s="248" t="s">
        <v>57</v>
      </c>
      <c r="O9" s="247" t="s">
        <v>59</v>
      </c>
      <c r="P9" s="221" t="s">
        <v>57</v>
      </c>
    </row>
    <row r="10" spans="1:16" s="49" customFormat="1" ht="12.75" x14ac:dyDescent="0.2">
      <c r="A10" s="364">
        <f>'ANEXO 01-ORÇAMENTO'!A17</f>
        <v>1</v>
      </c>
      <c r="B10" s="365"/>
      <c r="C10" s="366" t="str">
        <f>'ANEXO 01-ORÇAMENTO'!C17</f>
        <v>FUNDAÇÃO E ESTRUTURA</v>
      </c>
      <c r="D10" s="367"/>
      <c r="E10" s="368"/>
      <c r="F10" s="369"/>
      <c r="G10" s="369"/>
      <c r="H10" s="370"/>
      <c r="I10" s="649"/>
      <c r="J10" s="650"/>
      <c r="K10" s="651"/>
      <c r="L10" s="650"/>
      <c r="M10" s="651"/>
      <c r="N10" s="650"/>
      <c r="O10" s="651"/>
      <c r="P10" s="650"/>
    </row>
    <row r="11" spans="1:16" s="49" customFormat="1" ht="12.75" x14ac:dyDescent="0.2">
      <c r="A11" s="272" t="str">
        <f>'ANEXO 01-ORÇAMENTO'!A18</f>
        <v>1.1</v>
      </c>
      <c r="B11" s="180">
        <f>'ANEXO 01-ORÇAMENTO'!B18</f>
        <v>97622</v>
      </c>
      <c r="C11" s="245" t="str">
        <f>'ANEXO 01-ORÇAMENTO'!C18</f>
        <v>ESCAVAÇÃO MANUAL DE VALA COM PROFUNDIDADE MENOR OU IGUAL A 1,30 M. AF_03/2016</v>
      </c>
      <c r="D11" s="157" t="str">
        <f>'ANEXO 01-ORÇAMENTO'!D18</f>
        <v>M3</v>
      </c>
      <c r="E11" s="185">
        <f>'ANEXO 01-ORÇAMENTO'!E18</f>
        <v>8.8699999999999992</v>
      </c>
      <c r="F11" s="186">
        <f>'ANEXO 01-ORÇAMENTO'!F18</f>
        <v>62.18</v>
      </c>
      <c r="G11" s="186">
        <f>'ANEXO 01-ORÇAMENTO'!G18</f>
        <v>78.739999999999995</v>
      </c>
      <c r="H11" s="246">
        <f>'ANEXO 01-ORÇAMENTO'!H18</f>
        <v>698.42</v>
      </c>
      <c r="I11" s="652">
        <f>H11</f>
        <v>698.42</v>
      </c>
      <c r="J11" s="273">
        <v>1</v>
      </c>
      <c r="K11" s="274">
        <v>0</v>
      </c>
      <c r="L11" s="273">
        <v>1</v>
      </c>
      <c r="M11" s="274">
        <v>0</v>
      </c>
      <c r="N11" s="273">
        <v>1</v>
      </c>
      <c r="O11" s="303">
        <f>M11+K11+I11</f>
        <v>698.42</v>
      </c>
      <c r="P11" s="273">
        <v>1</v>
      </c>
    </row>
    <row r="12" spans="1:16" s="49" customFormat="1" ht="12.75" x14ac:dyDescent="0.2">
      <c r="A12" s="272" t="str">
        <f>'ANEXO 01-ORÇAMENTO'!A19</f>
        <v>1.2</v>
      </c>
      <c r="B12" s="180">
        <f>'ANEXO 01-ORÇAMENTO'!B19</f>
        <v>97622</v>
      </c>
      <c r="C12" s="245" t="str">
        <f>'ANEXO 01-ORÇAMENTO'!C19</f>
        <v>REATERRO MANUAL APILOADO COM SOQUETE. AF_10/2017</v>
      </c>
      <c r="D12" s="157" t="str">
        <f>'ANEXO 01-ORÇAMENTO'!D19</f>
        <v>M3</v>
      </c>
      <c r="E12" s="185">
        <f>'ANEXO 01-ORÇAMENTO'!E19</f>
        <v>5.61</v>
      </c>
      <c r="F12" s="186">
        <f>'ANEXO 01-ORÇAMENTO'!F19</f>
        <v>37.700000000000003</v>
      </c>
      <c r="G12" s="186">
        <f>'ANEXO 01-ORÇAMENTO'!G19</f>
        <v>47.74</v>
      </c>
      <c r="H12" s="246">
        <f>'ANEXO 01-ORÇAMENTO'!H19</f>
        <v>267.82</v>
      </c>
      <c r="I12" s="652">
        <f t="shared" ref="I12:I23" si="0">H12</f>
        <v>267.82</v>
      </c>
      <c r="J12" s="273">
        <v>1</v>
      </c>
      <c r="K12" s="274">
        <v>0</v>
      </c>
      <c r="L12" s="273">
        <v>1</v>
      </c>
      <c r="M12" s="274">
        <v>0</v>
      </c>
      <c r="N12" s="273">
        <v>1</v>
      </c>
      <c r="O12" s="303">
        <f t="shared" ref="O12:O23" si="1">M12+K12+I12</f>
        <v>267.82</v>
      </c>
      <c r="P12" s="273">
        <v>1</v>
      </c>
    </row>
    <row r="13" spans="1:16" s="49" customFormat="1" ht="25.5" x14ac:dyDescent="0.2">
      <c r="A13" s="272" t="str">
        <f>'ANEXO 01-ORÇAMENTO'!A20</f>
        <v>1.3</v>
      </c>
      <c r="B13" s="180">
        <f>'ANEXO 01-ORÇAMENTO'!B20</f>
        <v>96533</v>
      </c>
      <c r="C13" s="245" t="str">
        <f>'ANEXO 01-ORÇAMENTO'!C20</f>
        <v>FABRICAÇÃO, MONTAGEM E DESMONTAGEM DE FÔRMA PARA VIGA BALDRAME, EM MADEIRA SERRADA, E=25 MM, 2 UTILIZAÇÕES. AF_06/2017</v>
      </c>
      <c r="D13" s="157" t="str">
        <f>'ANEXO 01-ORÇAMENTO'!D20</f>
        <v>M2</v>
      </c>
      <c r="E13" s="185">
        <f>'ANEXO 01-ORÇAMENTO'!E20</f>
        <v>24.78</v>
      </c>
      <c r="F13" s="186">
        <f>'ANEXO 01-ORÇAMENTO'!F20</f>
        <v>59.61</v>
      </c>
      <c r="G13" s="186">
        <f>'ANEXO 01-ORÇAMENTO'!G20</f>
        <v>75.489999999999995</v>
      </c>
      <c r="H13" s="246">
        <f>'ANEXO 01-ORÇAMENTO'!H20</f>
        <v>1870.64</v>
      </c>
      <c r="I13" s="652">
        <f t="shared" si="0"/>
        <v>1870.64</v>
      </c>
      <c r="J13" s="273">
        <v>1</v>
      </c>
      <c r="K13" s="274">
        <v>0</v>
      </c>
      <c r="L13" s="273">
        <v>1</v>
      </c>
      <c r="M13" s="274">
        <v>0</v>
      </c>
      <c r="N13" s="273">
        <v>1</v>
      </c>
      <c r="O13" s="303">
        <f t="shared" si="1"/>
        <v>1870.64</v>
      </c>
      <c r="P13" s="273">
        <v>1</v>
      </c>
    </row>
    <row r="14" spans="1:16" s="49" customFormat="1" ht="25.5" x14ac:dyDescent="0.2">
      <c r="A14" s="272" t="str">
        <f>'ANEXO 01-ORÇAMENTO'!A21</f>
        <v>1.4</v>
      </c>
      <c r="B14" s="180">
        <f>'ANEXO 01-ORÇAMENTO'!B21</f>
        <v>95445</v>
      </c>
      <c r="C14" s="245" t="str">
        <f>'ANEXO 01-ORÇAMENTO'!C21</f>
        <v>CORTE E DOBRA DE AÇO CA-60, DIÂMETRO DE 5,0 MM, UTILIZADO EM ESTRIBO CONTÍNUO HELICOIDAL. AF_10/2016</v>
      </c>
      <c r="D14" s="157" t="str">
        <f>'ANEXO 01-ORÇAMENTO'!D21</f>
        <v>KG</v>
      </c>
      <c r="E14" s="185">
        <f>'ANEXO 01-ORÇAMENTO'!E21</f>
        <v>20</v>
      </c>
      <c r="F14" s="186">
        <f>'ANEXO 01-ORÇAMENTO'!F21</f>
        <v>5.29</v>
      </c>
      <c r="G14" s="186">
        <f>'ANEXO 01-ORÇAMENTO'!G21</f>
        <v>6.7</v>
      </c>
      <c r="H14" s="246">
        <f>'ANEXO 01-ORÇAMENTO'!H21</f>
        <v>134</v>
      </c>
      <c r="I14" s="652">
        <f t="shared" si="0"/>
        <v>134</v>
      </c>
      <c r="J14" s="273">
        <v>1</v>
      </c>
      <c r="K14" s="274">
        <v>0</v>
      </c>
      <c r="L14" s="273">
        <v>1</v>
      </c>
      <c r="M14" s="274">
        <v>0</v>
      </c>
      <c r="N14" s="273">
        <v>1</v>
      </c>
      <c r="O14" s="303">
        <f t="shared" si="1"/>
        <v>134</v>
      </c>
      <c r="P14" s="273">
        <v>1</v>
      </c>
    </row>
    <row r="15" spans="1:16" s="49" customFormat="1" ht="25.5" x14ac:dyDescent="0.2">
      <c r="A15" s="272" t="str">
        <f>'ANEXO 01-ORÇAMENTO'!A22</f>
        <v>1.5</v>
      </c>
      <c r="B15" s="180">
        <f>'ANEXO 01-ORÇAMENTO'!B22</f>
        <v>96544</v>
      </c>
      <c r="C15" s="245" t="str">
        <f>'ANEXO 01-ORÇAMENTO'!C22</f>
        <v>ARMAÇÃO DE BLOCO, VIGA BALDRAME OU SAPATA UTILIZANDO AÇO CA-50 DE 6,3MM - MONTAGEM. AF_06/2017</v>
      </c>
      <c r="D15" s="157" t="str">
        <f>'ANEXO 01-ORÇAMENTO'!D22</f>
        <v>KG</v>
      </c>
      <c r="E15" s="185">
        <f>'ANEXO 01-ORÇAMENTO'!E22</f>
        <v>20</v>
      </c>
      <c r="F15" s="186">
        <f>'ANEXO 01-ORÇAMENTO'!F22</f>
        <v>9.3699999999999992</v>
      </c>
      <c r="G15" s="186">
        <f>'ANEXO 01-ORÇAMENTO'!G22</f>
        <v>11.87</v>
      </c>
      <c r="H15" s="246">
        <f>'ANEXO 01-ORÇAMENTO'!H22</f>
        <v>237.4</v>
      </c>
      <c r="I15" s="652">
        <f t="shared" si="0"/>
        <v>237.4</v>
      </c>
      <c r="J15" s="273">
        <v>1</v>
      </c>
      <c r="K15" s="274">
        <v>0</v>
      </c>
      <c r="L15" s="273"/>
      <c r="M15" s="274">
        <v>0</v>
      </c>
      <c r="N15" s="273"/>
      <c r="O15" s="303">
        <f t="shared" si="1"/>
        <v>237.4</v>
      </c>
      <c r="P15" s="273">
        <v>1</v>
      </c>
    </row>
    <row r="16" spans="1:16" s="49" customFormat="1" ht="25.5" x14ac:dyDescent="0.2">
      <c r="A16" s="272" t="str">
        <f>'ANEXO 01-ORÇAMENTO'!A23</f>
        <v>1.6</v>
      </c>
      <c r="B16" s="180">
        <f>'ANEXO 01-ORÇAMENTO'!B23</f>
        <v>96555</v>
      </c>
      <c r="C16" s="245" t="str">
        <f>'ANEXO 01-ORÇAMENTO'!C23</f>
        <v>CONCRETAGEM DE BLOCOS DE COROAMENTO E VIGAS BALDRAME, FCK 30 MPA, COM USO DE JERICA LANÇAMENTO, ADENSAMENTO E ACABAMENTO. AF_06/2017</v>
      </c>
      <c r="D16" s="157" t="str">
        <f>'ANEXO 01-ORÇAMENTO'!D23</f>
        <v>M3</v>
      </c>
      <c r="E16" s="185">
        <f>'ANEXO 01-ORÇAMENTO'!E23</f>
        <v>5.05</v>
      </c>
      <c r="F16" s="186">
        <f>'ANEXO 01-ORÇAMENTO'!F23</f>
        <v>482.17</v>
      </c>
      <c r="G16" s="186">
        <f>'ANEXO 01-ORÇAMENTO'!G23</f>
        <v>610.62</v>
      </c>
      <c r="H16" s="246">
        <f>'ANEXO 01-ORÇAMENTO'!H23</f>
        <v>3083.63</v>
      </c>
      <c r="I16" s="652">
        <f t="shared" si="0"/>
        <v>3083.63</v>
      </c>
      <c r="J16" s="273">
        <v>1</v>
      </c>
      <c r="K16" s="274">
        <v>0</v>
      </c>
      <c r="L16" s="273">
        <v>1</v>
      </c>
      <c r="M16" s="274">
        <v>0</v>
      </c>
      <c r="N16" s="273">
        <v>1</v>
      </c>
      <c r="O16" s="303">
        <f t="shared" si="1"/>
        <v>3083.63</v>
      </c>
      <c r="P16" s="273">
        <v>1</v>
      </c>
    </row>
    <row r="17" spans="1:16" s="49" customFormat="1" ht="38.25" x14ac:dyDescent="0.2">
      <c r="A17" s="272" t="str">
        <f>'ANEXO 01-ORÇAMENTO'!A24</f>
        <v>1.7</v>
      </c>
      <c r="B17" s="180">
        <f>'ANEXO 01-ORÇAMENTO'!B24</f>
        <v>92408</v>
      </c>
      <c r="C17" s="245" t="str">
        <f>'ANEXO 01-ORÇAMENTO'!C24</f>
        <v>MONTAGEM E DESMONTAGEM DE FÔRMA DE PILARES RETANGULARES E ESTRUTURAS SIMILARES COM ÁREA MÉDIA DAS SEÇÕES MENOR OU IGUAL A 0,25 M², PÉ-DIREITO SIMPLES, EM MADEIRA SERRADA, 1 UTILIZAÇÃO. AF_12/2015</v>
      </c>
      <c r="D17" s="157" t="str">
        <f>'ANEXO 01-ORÇAMENTO'!D24</f>
        <v>M2</v>
      </c>
      <c r="E17" s="185">
        <f>'ANEXO 01-ORÇAMENTO'!E24</f>
        <v>1.22</v>
      </c>
      <c r="F17" s="186">
        <f>'ANEXO 01-ORÇAMENTO'!F24</f>
        <v>158.44999999999999</v>
      </c>
      <c r="G17" s="186">
        <f>'ANEXO 01-ORÇAMENTO'!G24</f>
        <v>200.66</v>
      </c>
      <c r="H17" s="246">
        <f>'ANEXO 01-ORÇAMENTO'!H24</f>
        <v>244.81</v>
      </c>
      <c r="I17" s="652">
        <f t="shared" si="0"/>
        <v>244.81</v>
      </c>
      <c r="J17" s="273">
        <v>1</v>
      </c>
      <c r="K17" s="274">
        <v>0</v>
      </c>
      <c r="L17" s="273">
        <v>1</v>
      </c>
      <c r="M17" s="274">
        <v>0</v>
      </c>
      <c r="N17" s="273">
        <v>1</v>
      </c>
      <c r="O17" s="303">
        <f t="shared" si="1"/>
        <v>244.81</v>
      </c>
      <c r="P17" s="273">
        <v>1</v>
      </c>
    </row>
    <row r="18" spans="1:16" s="49" customFormat="1" ht="38.25" x14ac:dyDescent="0.2">
      <c r="A18" s="272" t="str">
        <f>'ANEXO 01-ORÇAMENTO'!A25</f>
        <v>1.8</v>
      </c>
      <c r="B18" s="180">
        <f>'ANEXO 01-ORÇAMENTO'!B25</f>
        <v>92761</v>
      </c>
      <c r="C18" s="245" t="str">
        <f>'ANEXO 01-ORÇAMENTO'!C25</f>
        <v>ARMAÇÃO DE PILAR OU VIGA DE UMA ESTRUTURA CONVENCIONAL DE CONCRETO ARMADO EM UM EDIFÍCIO DE MÚLTIPLOS PAVIMENTOS UTILIZANDO AÇO CA-50 DE 8,0MM - MONTAGEM. AF_12/2015</v>
      </c>
      <c r="D18" s="157" t="str">
        <f>'ANEXO 01-ORÇAMENTO'!D25</f>
        <v>KG</v>
      </c>
      <c r="E18" s="185">
        <f>'ANEXO 01-ORÇAMENTO'!E25</f>
        <v>10</v>
      </c>
      <c r="F18" s="186">
        <f>'ANEXO 01-ORÇAMENTO'!F25</f>
        <v>8.56</v>
      </c>
      <c r="G18" s="186">
        <f>'ANEXO 01-ORÇAMENTO'!G25</f>
        <v>10.84</v>
      </c>
      <c r="H18" s="246">
        <f>'ANEXO 01-ORÇAMENTO'!H25</f>
        <v>108.4</v>
      </c>
      <c r="I18" s="652">
        <f t="shared" si="0"/>
        <v>108.4</v>
      </c>
      <c r="J18" s="273">
        <v>1</v>
      </c>
      <c r="K18" s="274">
        <v>0</v>
      </c>
      <c r="L18" s="273"/>
      <c r="M18" s="274">
        <v>0</v>
      </c>
      <c r="N18" s="273"/>
      <c r="O18" s="303">
        <f t="shared" si="1"/>
        <v>108.4</v>
      </c>
      <c r="P18" s="273">
        <v>1</v>
      </c>
    </row>
    <row r="19" spans="1:16" s="49" customFormat="1" ht="38.25" x14ac:dyDescent="0.2">
      <c r="A19" s="272" t="str">
        <f>'ANEXO 01-ORÇAMENTO'!A26</f>
        <v>1.9</v>
      </c>
      <c r="B19" s="180">
        <f>'ANEXO 01-ORÇAMENTO'!B26</f>
        <v>92718</v>
      </c>
      <c r="C19" s="245" t="str">
        <f>'ANEXO 01-ORÇAMENTO'!C26</f>
        <v>CONCRETAGEM DE PILARES, FCK = 25 MPA, COM USO DE BALDES EM EDIFICAÇÃOCOM SEÇÃO MÉDIA DE PILARES MENOR OU IGUAL A 0,25 M² - LANÇAMENTO, ADENSAMENTO E ACABAMENTO. AF_12/2015</v>
      </c>
      <c r="D19" s="157" t="str">
        <f>'ANEXO 01-ORÇAMENTO'!D26</f>
        <v>M3</v>
      </c>
      <c r="E19" s="185">
        <f>'ANEXO 01-ORÇAMENTO'!E26</f>
        <v>0.2</v>
      </c>
      <c r="F19" s="186">
        <f>'ANEXO 01-ORÇAMENTO'!F26</f>
        <v>464.84</v>
      </c>
      <c r="G19" s="186">
        <f>'ANEXO 01-ORÇAMENTO'!G26</f>
        <v>588.66999999999996</v>
      </c>
      <c r="H19" s="246">
        <f>'ANEXO 01-ORÇAMENTO'!H26</f>
        <v>117.73</v>
      </c>
      <c r="I19" s="652">
        <f t="shared" si="0"/>
        <v>117.73</v>
      </c>
      <c r="J19" s="273">
        <v>1</v>
      </c>
      <c r="K19" s="274">
        <v>0</v>
      </c>
      <c r="L19" s="273">
        <v>1</v>
      </c>
      <c r="M19" s="274">
        <v>0</v>
      </c>
      <c r="N19" s="273">
        <v>1</v>
      </c>
      <c r="O19" s="303">
        <f t="shared" si="1"/>
        <v>117.73</v>
      </c>
      <c r="P19" s="273">
        <v>1</v>
      </c>
    </row>
    <row r="20" spans="1:16" s="49" customFormat="1" ht="12.75" x14ac:dyDescent="0.2">
      <c r="A20" s="272" t="str">
        <f>'ANEXO 01-ORÇAMENTO'!A27</f>
        <v>1.10</v>
      </c>
      <c r="B20" s="180" t="str">
        <f>'ANEXO 01-ORÇAMENTO'!B27</f>
        <v>74106/001</v>
      </c>
      <c r="C20" s="245" t="str">
        <f>'ANEXO 01-ORÇAMENTO'!C27</f>
        <v>IMPERMEABILIZACAO DE ESTRUTURAS ENTERRADAS, COM TINTA ASFALTICA, DUAS DEMAOS.</v>
      </c>
      <c r="D20" s="157" t="str">
        <f>'ANEXO 01-ORÇAMENTO'!D27</f>
        <v>M2</v>
      </c>
      <c r="E20" s="185">
        <f>'ANEXO 01-ORÇAMENTO'!E27</f>
        <v>7.1</v>
      </c>
      <c r="F20" s="186">
        <f>'ANEXO 01-ORÇAMENTO'!F27</f>
        <v>9.24</v>
      </c>
      <c r="G20" s="186">
        <f>'ANEXO 01-ORÇAMENTO'!G27</f>
        <v>11.7</v>
      </c>
      <c r="H20" s="246">
        <f>'ANEXO 01-ORÇAMENTO'!H27</f>
        <v>83.07</v>
      </c>
      <c r="I20" s="652">
        <f t="shared" si="0"/>
        <v>83.07</v>
      </c>
      <c r="J20" s="273">
        <v>1</v>
      </c>
      <c r="K20" s="274">
        <v>0</v>
      </c>
      <c r="L20" s="273">
        <v>1</v>
      </c>
      <c r="M20" s="274">
        <v>0</v>
      </c>
      <c r="N20" s="273">
        <v>1</v>
      </c>
      <c r="O20" s="303">
        <f t="shared" si="1"/>
        <v>83.07</v>
      </c>
      <c r="P20" s="273">
        <v>1</v>
      </c>
    </row>
    <row r="21" spans="1:16" s="49" customFormat="1" ht="12.75" x14ac:dyDescent="0.2">
      <c r="A21" s="272" t="str">
        <f>'ANEXO 01-ORÇAMENTO'!A28</f>
        <v>1.11</v>
      </c>
      <c r="B21" s="180">
        <f>'ANEXO 01-ORÇAMENTO'!B28</f>
        <v>10965</v>
      </c>
      <c r="C21" s="245" t="str">
        <f>'ANEXO 01-ORÇAMENTO'!C28</f>
        <v>PERFIL "U" DE ACO LAMINADO, "U" 102 X 9,3 (viga tubo retangular)</v>
      </c>
      <c r="D21" s="157" t="str">
        <f>'ANEXO 01-ORÇAMENTO'!D28</f>
        <v>M</v>
      </c>
      <c r="E21" s="185">
        <f>'ANEXO 01-ORÇAMENTO'!E28</f>
        <v>27.52</v>
      </c>
      <c r="F21" s="186">
        <f>'ANEXO 01-ORÇAMENTO'!F28</f>
        <v>51.67</v>
      </c>
      <c r="G21" s="186">
        <f>'ANEXO 01-ORÇAMENTO'!G28</f>
        <v>65.430000000000007</v>
      </c>
      <c r="H21" s="246">
        <f>'ANEXO 01-ORÇAMENTO'!H28</f>
        <v>1800.63</v>
      </c>
      <c r="I21" s="652">
        <f t="shared" si="0"/>
        <v>1800.63</v>
      </c>
      <c r="J21" s="273">
        <v>1</v>
      </c>
      <c r="K21" s="274">
        <v>0</v>
      </c>
      <c r="L21" s="273">
        <v>1</v>
      </c>
      <c r="M21" s="274">
        <v>0</v>
      </c>
      <c r="N21" s="273">
        <v>1</v>
      </c>
      <c r="O21" s="303">
        <f t="shared" si="1"/>
        <v>1800.63</v>
      </c>
      <c r="P21" s="273">
        <v>1</v>
      </c>
    </row>
    <row r="22" spans="1:16" s="47" customFormat="1" ht="12.75" x14ac:dyDescent="0.2">
      <c r="A22" s="272" t="str">
        <f>'ANEXO 01-ORÇAMENTO'!A29</f>
        <v>1.12</v>
      </c>
      <c r="B22" s="180">
        <f>'ANEXO 01-ORÇAMENTO'!B29</f>
        <v>10965</v>
      </c>
      <c r="C22" s="245" t="str">
        <f>'ANEXO 01-ORÇAMENTO'!C29</f>
        <v>PERFIL "U" DE ACO LAMINADO, "U" 102 X 9,3 (pilarete tubo retangular)</v>
      </c>
      <c r="D22" s="157" t="str">
        <f>'ANEXO 01-ORÇAMENTO'!D29</f>
        <v>M</v>
      </c>
      <c r="E22" s="185">
        <f>'ANEXO 01-ORÇAMENTO'!E29</f>
        <v>1.1499999999999999</v>
      </c>
      <c r="F22" s="186">
        <f>'ANEXO 01-ORÇAMENTO'!F29</f>
        <v>51.67</v>
      </c>
      <c r="G22" s="186">
        <f>'ANEXO 01-ORÇAMENTO'!G29</f>
        <v>65.430000000000007</v>
      </c>
      <c r="H22" s="246">
        <f>'ANEXO 01-ORÇAMENTO'!H29</f>
        <v>75.239999999999995</v>
      </c>
      <c r="I22" s="652">
        <f t="shared" si="0"/>
        <v>75.239999999999995</v>
      </c>
      <c r="J22" s="273">
        <v>1</v>
      </c>
      <c r="K22" s="274">
        <v>0</v>
      </c>
      <c r="L22" s="273">
        <v>1</v>
      </c>
      <c r="M22" s="274">
        <v>0</v>
      </c>
      <c r="N22" s="273">
        <v>1</v>
      </c>
      <c r="O22" s="303">
        <f t="shared" si="1"/>
        <v>75.239999999999995</v>
      </c>
      <c r="P22" s="273">
        <v>1</v>
      </c>
    </row>
    <row r="23" spans="1:16" s="47" customFormat="1" ht="12.75" x14ac:dyDescent="0.2">
      <c r="A23" s="272" t="str">
        <f>'ANEXO 01-ORÇAMENTO'!A30</f>
        <v>1.13</v>
      </c>
      <c r="B23" s="180">
        <f>'ANEXO 01-ORÇAMENTO'!B30</f>
        <v>93204</v>
      </c>
      <c r="C23" s="245" t="str">
        <f>'ANEXO 01-ORÇAMENTO'!C30</f>
        <v>CINTA DE AMARRAÇÃO DE ALVENARIA MOLDADA IN LOCO EM CONCRETO. AF_03/2016</v>
      </c>
      <c r="D23" s="157" t="str">
        <f>'ANEXO 01-ORÇAMENTO'!D30</f>
        <v>M</v>
      </c>
      <c r="E23" s="185">
        <f>'ANEXO 01-ORÇAMENTO'!E30</f>
        <v>122.6</v>
      </c>
      <c r="F23" s="186">
        <f>'ANEXO 01-ORÇAMENTO'!F30</f>
        <v>34.04</v>
      </c>
      <c r="G23" s="186">
        <f>'ANEXO 01-ORÇAMENTO'!G30</f>
        <v>43.11</v>
      </c>
      <c r="H23" s="246">
        <f>'ANEXO 01-ORÇAMENTO'!H30</f>
        <v>5285.29</v>
      </c>
      <c r="I23" s="652">
        <f t="shared" si="0"/>
        <v>5285.29</v>
      </c>
      <c r="J23" s="273">
        <v>1</v>
      </c>
      <c r="K23" s="274">
        <v>0</v>
      </c>
      <c r="L23" s="273">
        <v>1</v>
      </c>
      <c r="M23" s="274">
        <v>0</v>
      </c>
      <c r="N23" s="273">
        <v>1</v>
      </c>
      <c r="O23" s="303">
        <f t="shared" si="1"/>
        <v>5285.29</v>
      </c>
      <c r="P23" s="273">
        <v>1</v>
      </c>
    </row>
    <row r="24" spans="1:16" s="49" customFormat="1" ht="12.75" x14ac:dyDescent="0.2">
      <c r="A24" s="376"/>
      <c r="B24" s="377"/>
      <c r="C24" s="371" t="str">
        <f>'ANEXO 01-ORÇAMENTO'!C31</f>
        <v>Total do Item (R$)</v>
      </c>
      <c r="D24" s="372"/>
      <c r="E24" s="373"/>
      <c r="F24" s="374"/>
      <c r="G24" s="374"/>
      <c r="H24" s="375">
        <f>'ANEXO 01-ORÇAMENTO'!H31</f>
        <v>14007.08</v>
      </c>
      <c r="I24" s="654">
        <f>SUM(I11:I23)</f>
        <v>14007.08</v>
      </c>
      <c r="J24" s="457">
        <v>1</v>
      </c>
      <c r="K24" s="458">
        <f>SUM(K15:K23)</f>
        <v>0</v>
      </c>
      <c r="L24" s="457">
        <v>1</v>
      </c>
      <c r="M24" s="458">
        <f>SUM(M15:M23)</f>
        <v>0</v>
      </c>
      <c r="N24" s="457">
        <v>1</v>
      </c>
      <c r="O24" s="458">
        <f>SUM(O11:O23)</f>
        <v>14007.08</v>
      </c>
      <c r="P24" s="457">
        <v>1</v>
      </c>
    </row>
    <row r="25" spans="1:16" s="49" customFormat="1" ht="12.75" x14ac:dyDescent="0.2">
      <c r="A25" s="364">
        <f>'ANEXO 01-ORÇAMENTO'!A32</f>
        <v>2</v>
      </c>
      <c r="B25" s="365"/>
      <c r="C25" s="366" t="str">
        <f>'ANEXO 01-ORÇAMENTO'!C32</f>
        <v>FECHAMENTOS E ALVENARIA PAREDES</v>
      </c>
      <c r="D25" s="367"/>
      <c r="E25" s="368"/>
      <c r="F25" s="369"/>
      <c r="G25" s="369"/>
      <c r="H25" s="370"/>
      <c r="I25" s="649"/>
      <c r="J25" s="650"/>
      <c r="K25" s="651"/>
      <c r="L25" s="650"/>
      <c r="M25" s="651"/>
      <c r="N25" s="650"/>
      <c r="O25" s="651"/>
      <c r="P25" s="650"/>
    </row>
    <row r="26" spans="1:16" s="49" customFormat="1" ht="25.5" x14ac:dyDescent="0.2">
      <c r="A26" s="272" t="str">
        <f>'ANEXO 01-ORÇAMENTO'!A33</f>
        <v>2.1</v>
      </c>
      <c r="B26" s="180">
        <f>'ANEXO 01-ORÇAMENTO'!B33</f>
        <v>97622</v>
      </c>
      <c r="C26" s="245" t="str">
        <f>'ANEXO 01-ORÇAMENTO'!C33</f>
        <v>DEMOLIÇÃO DE ALVENARIA DE BLOCO FURADO, DE FORMA MANUAL, SEM REAPROVEITAMENTO. AF_12/2017</v>
      </c>
      <c r="D26" s="157" t="str">
        <f>'ANEXO 01-ORÇAMENTO'!D33</f>
        <v>M3</v>
      </c>
      <c r="E26" s="185">
        <f>'ANEXO 01-ORÇAMENTO'!E33</f>
        <v>6.13</v>
      </c>
      <c r="F26" s="186">
        <f>'ANEXO 01-ORÇAMENTO'!F33</f>
        <v>40.72</v>
      </c>
      <c r="G26" s="186">
        <f>'ANEXO 01-ORÇAMENTO'!G33</f>
        <v>51.57</v>
      </c>
      <c r="H26" s="246">
        <f>'ANEXO 01-ORÇAMENTO'!H33</f>
        <v>316.12</v>
      </c>
      <c r="I26" s="274">
        <f>J26*H26</f>
        <v>79.03</v>
      </c>
      <c r="J26" s="273">
        <v>0.25</v>
      </c>
      <c r="K26" s="303">
        <f>L26*H26</f>
        <v>158.06</v>
      </c>
      <c r="L26" s="273">
        <v>0.5</v>
      </c>
      <c r="M26" s="303">
        <f>N26*H26</f>
        <v>79.03</v>
      </c>
      <c r="N26" s="273">
        <v>0.25</v>
      </c>
      <c r="O26" s="303">
        <f>M26+K26+I26</f>
        <v>316.12</v>
      </c>
      <c r="P26" s="273">
        <v>1</v>
      </c>
    </row>
    <row r="27" spans="1:16" s="49" customFormat="1" ht="38.25" x14ac:dyDescent="0.2">
      <c r="A27" s="272" t="str">
        <f>'ANEXO 01-ORÇAMENTO'!A34</f>
        <v>2.2</v>
      </c>
      <c r="B27" s="180">
        <f>'ANEXO 01-ORÇAMENTO'!B34</f>
        <v>87507</v>
      </c>
      <c r="C27" s="245" t="str">
        <f>'ANEXO 01-ORÇAMENTO'!C34</f>
        <v>ALVENARIA DE VEDAÇÃO DE BLOCOS CERÂMICOS FURADOS NA HORIZONTAL DE 9X14X19CM (ESPESSURA 9CM) DE PAREDES COM ÁREA LÍQUIDA MAIOR OU IGUAL A 6M² SEM VÃOS E ARGAMASSA DE ASSENTAMENTO COM PREPARO EM BETONEIRA. AF_06/ 2014</v>
      </c>
      <c r="D27" s="157" t="str">
        <f>'ANEXO 01-ORÇAMENTO'!D34</f>
        <v>M2</v>
      </c>
      <c r="E27" s="185">
        <f>'ANEXO 01-ORÇAMENTO'!E34</f>
        <v>37.22</v>
      </c>
      <c r="F27" s="186">
        <f>'ANEXO 01-ORÇAMENTO'!F34</f>
        <v>58.62</v>
      </c>
      <c r="G27" s="186">
        <f>'ANEXO 01-ORÇAMENTO'!G34</f>
        <v>74.239999999999995</v>
      </c>
      <c r="H27" s="246">
        <f>'ANEXO 01-ORÇAMENTO'!H34</f>
        <v>2763.21</v>
      </c>
      <c r="I27" s="274">
        <f t="shared" ref="I27:I29" si="2">J27*H27</f>
        <v>690.8</v>
      </c>
      <c r="J27" s="273">
        <v>0.25</v>
      </c>
      <c r="K27" s="303">
        <f t="shared" ref="K27:K34" si="3">L27*H27</f>
        <v>1381.61</v>
      </c>
      <c r="L27" s="273">
        <v>0.5</v>
      </c>
      <c r="M27" s="303">
        <f t="shared" ref="M27:M34" si="4">N27*H27</f>
        <v>690.8</v>
      </c>
      <c r="N27" s="273">
        <v>0.25</v>
      </c>
      <c r="O27" s="303">
        <f t="shared" ref="O27:O34" si="5">M27+K27+I27</f>
        <v>2763.21</v>
      </c>
      <c r="P27" s="273">
        <v>1</v>
      </c>
    </row>
    <row r="28" spans="1:16" s="49" customFormat="1" ht="25.5" x14ac:dyDescent="0.2">
      <c r="A28" s="272" t="str">
        <f>'ANEXO 01-ORÇAMENTO'!A35</f>
        <v>2.3</v>
      </c>
      <c r="B28" s="180">
        <f>'ANEXO 01-ORÇAMENTO'!B35</f>
        <v>87878</v>
      </c>
      <c r="C28" s="245" t="str">
        <f>'ANEXO 01-ORÇAMENTO'!C35</f>
        <v>CHAPISCO APLICADO EM ALVENARIAS E ESTRUTURAS DE CONCRETO INTERNAS, COM COLHER DE PEDREIRO. ARGAMASSA TRAÇO 1:3 COM PREPARO MANUAL. AF_06/2014</v>
      </c>
      <c r="D28" s="157" t="str">
        <f>'ANEXO 01-ORÇAMENTO'!D35</f>
        <v>M2</v>
      </c>
      <c r="E28" s="185">
        <f>'ANEXO 01-ORÇAMENTO'!E35</f>
        <v>74.44</v>
      </c>
      <c r="F28" s="186">
        <f>'ANEXO 01-ORÇAMENTO'!F35</f>
        <v>3.34</v>
      </c>
      <c r="G28" s="186">
        <f>'ANEXO 01-ORÇAMENTO'!G35</f>
        <v>4.2300000000000004</v>
      </c>
      <c r="H28" s="246">
        <f>'ANEXO 01-ORÇAMENTO'!H35</f>
        <v>314.88</v>
      </c>
      <c r="I28" s="274">
        <f t="shared" si="2"/>
        <v>78.72</v>
      </c>
      <c r="J28" s="273">
        <v>0.25</v>
      </c>
      <c r="K28" s="303">
        <f t="shared" si="3"/>
        <v>157.44</v>
      </c>
      <c r="L28" s="273">
        <v>0.5</v>
      </c>
      <c r="M28" s="303">
        <f t="shared" si="4"/>
        <v>78.72</v>
      </c>
      <c r="N28" s="273">
        <v>0.25</v>
      </c>
      <c r="O28" s="303">
        <f t="shared" si="5"/>
        <v>314.88</v>
      </c>
      <c r="P28" s="273">
        <v>1</v>
      </c>
    </row>
    <row r="29" spans="1:16" s="49" customFormat="1" ht="38.25" x14ac:dyDescent="0.2">
      <c r="A29" s="272" t="str">
        <f>'ANEXO 01-ORÇAMENTO'!A36</f>
        <v>2.4</v>
      </c>
      <c r="B29" s="180">
        <f>'ANEXO 01-ORÇAMENTO'!B36</f>
        <v>87548</v>
      </c>
      <c r="C29" s="245" t="str">
        <f>'ANEXO 01-ORÇAMENTO'!C36</f>
        <v>MASSA ÚNICA, PARA RECEBIMENTO DE PINTURA, EM ARGAMASSA TRAÇO 1:2:8, PREPARO MANUAL, APLICADA MANUALMENTE EM FACES INTERNAS DE PAREDES, ESPESSURA DE 10MM, COM EXECUÇÃO DE TALISCAS. AF_06/2014</v>
      </c>
      <c r="D29" s="157" t="str">
        <f>'ANEXO 01-ORÇAMENTO'!D36</f>
        <v>M2</v>
      </c>
      <c r="E29" s="185">
        <f>'ANEXO 01-ORÇAMENTO'!E36</f>
        <v>74.44</v>
      </c>
      <c r="F29" s="186">
        <f>'ANEXO 01-ORÇAMENTO'!F36</f>
        <v>18.670000000000002</v>
      </c>
      <c r="G29" s="186">
        <f>'ANEXO 01-ORÇAMENTO'!G36</f>
        <v>23.64</v>
      </c>
      <c r="H29" s="246">
        <f>'ANEXO 01-ORÇAMENTO'!H36</f>
        <v>1759.76</v>
      </c>
      <c r="I29" s="274">
        <f t="shared" si="2"/>
        <v>439.94</v>
      </c>
      <c r="J29" s="273">
        <v>0.25</v>
      </c>
      <c r="K29" s="303">
        <f t="shared" si="3"/>
        <v>879.88</v>
      </c>
      <c r="L29" s="273">
        <v>0.5</v>
      </c>
      <c r="M29" s="303">
        <f t="shared" si="4"/>
        <v>439.94</v>
      </c>
      <c r="N29" s="273">
        <v>0.25</v>
      </c>
      <c r="O29" s="303">
        <f t="shared" si="5"/>
        <v>1759.76</v>
      </c>
      <c r="P29" s="273">
        <v>1</v>
      </c>
    </row>
    <row r="30" spans="1:16" s="47" customFormat="1" ht="25.5" x14ac:dyDescent="0.2">
      <c r="A30" s="272" t="str">
        <f>'ANEXO 01-ORÇAMENTO'!A37</f>
        <v>2.5</v>
      </c>
      <c r="B30" s="180">
        <f>'ANEXO 01-ORÇAMENTO'!B37</f>
        <v>157</v>
      </c>
      <c r="C30" s="245" t="str">
        <f>'ANEXO 01-ORÇAMENTO'!C37</f>
        <v>ADESIVO ESTRUTURAL A BASE DE RESINA EPOXI PARA INJECAO EM TRINCAS BICOMPONENTE, BAIXA VISCOSIDADE</v>
      </c>
      <c r="D30" s="157" t="str">
        <f>'ANEXO 01-ORÇAMENTO'!D37</f>
        <v>KG</v>
      </c>
      <c r="E30" s="185">
        <f>'ANEXO 01-ORÇAMENTO'!E37</f>
        <v>1.8</v>
      </c>
      <c r="F30" s="186">
        <f>'ANEXO 01-ORÇAMENTO'!F37</f>
        <v>101.08</v>
      </c>
      <c r="G30" s="186">
        <f>'ANEXO 01-ORÇAMENTO'!G37</f>
        <v>128.01</v>
      </c>
      <c r="H30" s="246">
        <f>'ANEXO 01-ORÇAMENTO'!H37</f>
        <v>230.42</v>
      </c>
      <c r="I30" s="274">
        <v>0</v>
      </c>
      <c r="J30" s="273">
        <v>0</v>
      </c>
      <c r="K30" s="303">
        <f t="shared" si="3"/>
        <v>230.42</v>
      </c>
      <c r="L30" s="273">
        <v>1</v>
      </c>
      <c r="M30" s="274">
        <v>0</v>
      </c>
      <c r="N30" s="273">
        <v>1</v>
      </c>
      <c r="O30" s="303">
        <f t="shared" si="5"/>
        <v>230.42</v>
      </c>
      <c r="P30" s="273">
        <v>1</v>
      </c>
    </row>
    <row r="31" spans="1:16" s="47" customFormat="1" ht="12.75" x14ac:dyDescent="0.2">
      <c r="A31" s="272" t="str">
        <f>'ANEXO 01-ORÇAMENTO'!A38</f>
        <v>2.6</v>
      </c>
      <c r="B31" s="180">
        <f>'ANEXO 01-ORÇAMENTO'!B38</f>
        <v>6094</v>
      </c>
      <c r="C31" s="245" t="str">
        <f>'ANEXO 01-ORÇAMENTO'!C38</f>
        <v>SELANTE A BASE DE RESINAS ACRILICAS PARA TRINCAS</v>
      </c>
      <c r="D31" s="157" t="str">
        <f>'ANEXO 01-ORÇAMENTO'!D38</f>
        <v>KG</v>
      </c>
      <c r="E31" s="185">
        <f>'ANEXO 01-ORÇAMENTO'!E38</f>
        <v>1.8</v>
      </c>
      <c r="F31" s="186">
        <f>'ANEXO 01-ORÇAMENTO'!F38</f>
        <v>16.059999999999999</v>
      </c>
      <c r="G31" s="186">
        <f>'ANEXO 01-ORÇAMENTO'!G38</f>
        <v>20.34</v>
      </c>
      <c r="H31" s="246">
        <f>'ANEXO 01-ORÇAMENTO'!H38</f>
        <v>36.61</v>
      </c>
      <c r="I31" s="274">
        <v>0</v>
      </c>
      <c r="J31" s="273">
        <v>0</v>
      </c>
      <c r="K31" s="274">
        <v>0</v>
      </c>
      <c r="L31" s="273">
        <v>0</v>
      </c>
      <c r="M31" s="303">
        <f t="shared" si="4"/>
        <v>36.61</v>
      </c>
      <c r="N31" s="273">
        <v>1</v>
      </c>
      <c r="O31" s="303">
        <f t="shared" si="5"/>
        <v>36.61</v>
      </c>
      <c r="P31" s="273">
        <v>1</v>
      </c>
    </row>
    <row r="32" spans="1:16" s="47" customFormat="1" ht="25.5" x14ac:dyDescent="0.2">
      <c r="A32" s="272" t="str">
        <f>'ANEXO 01-ORÇAMENTO'!A39</f>
        <v>2.7</v>
      </c>
      <c r="B32" s="180">
        <f>'ANEXO 01-ORÇAMENTO'!B39</f>
        <v>2416</v>
      </c>
      <c r="C32" s="245" t="str">
        <f>'ANEXO 01-ORÇAMENTO'!C39</f>
        <v xml:space="preserve"> DIVISORIA (N3) PAINEL/VIDRO/PAINEL MSO/COMEIA E=35MM -MONTANTE/RODAPE DUPLO ACO GALV PINTADO - COLOCADA (banheiro altura de 1,80m)</v>
      </c>
      <c r="D32" s="157" t="str">
        <f>'ANEXO 01-ORÇAMENTO'!D39</f>
        <v>M2</v>
      </c>
      <c r="E32" s="185">
        <f>'ANEXO 01-ORÇAMENTO'!E39</f>
        <v>12.78</v>
      </c>
      <c r="F32" s="186">
        <f>'ANEXO 01-ORÇAMENTO'!F39</f>
        <v>100.11</v>
      </c>
      <c r="G32" s="186">
        <f>'ANEXO 01-ORÇAMENTO'!G39</f>
        <v>126.78</v>
      </c>
      <c r="H32" s="246">
        <f>'ANEXO 01-ORÇAMENTO'!H39</f>
        <v>1620.25</v>
      </c>
      <c r="I32" s="274">
        <v>0</v>
      </c>
      <c r="J32" s="273">
        <v>0</v>
      </c>
      <c r="K32" s="274">
        <v>0</v>
      </c>
      <c r="L32" s="273">
        <v>0</v>
      </c>
      <c r="M32" s="303">
        <f t="shared" si="4"/>
        <v>1620.25</v>
      </c>
      <c r="N32" s="273">
        <v>1</v>
      </c>
      <c r="O32" s="303">
        <f t="shared" si="5"/>
        <v>1620.25</v>
      </c>
      <c r="P32" s="273">
        <v>1</v>
      </c>
    </row>
    <row r="33" spans="1:16" s="47" customFormat="1" ht="25.5" x14ac:dyDescent="0.2">
      <c r="A33" s="272" t="str">
        <f>'ANEXO 01-ORÇAMENTO'!A40</f>
        <v>2.8</v>
      </c>
      <c r="B33" s="180">
        <f>'ANEXO 01-ORÇAMENTO'!B40</f>
        <v>2416</v>
      </c>
      <c r="C33" s="245" t="str">
        <f>'ANEXO 01-ORÇAMENTO'!C40</f>
        <v xml:space="preserve"> DIVISORIA (N3) PAINEL/VIDRO/PAINEL MSO/COMEIA E=35MM -MONTANTE/RODAPE DUPLO ACO GALV PINTADO - COLOCADA (altura 2,50m)</v>
      </c>
      <c r="D33" s="157" t="str">
        <f>'ANEXO 01-ORÇAMENTO'!D40</f>
        <v>M2</v>
      </c>
      <c r="E33" s="185">
        <f>'ANEXO 01-ORÇAMENTO'!E40</f>
        <v>32.32</v>
      </c>
      <c r="F33" s="186">
        <f>'ANEXO 01-ORÇAMENTO'!F40</f>
        <v>100.11</v>
      </c>
      <c r="G33" s="186">
        <f>'ANEXO 01-ORÇAMENTO'!G40</f>
        <v>126.78</v>
      </c>
      <c r="H33" s="246">
        <f>'ANEXO 01-ORÇAMENTO'!H40</f>
        <v>4097.53</v>
      </c>
      <c r="I33" s="274">
        <v>0</v>
      </c>
      <c r="J33" s="273">
        <v>0</v>
      </c>
      <c r="K33" s="274">
        <v>0</v>
      </c>
      <c r="L33" s="273">
        <v>0</v>
      </c>
      <c r="M33" s="303">
        <f t="shared" si="4"/>
        <v>4097.53</v>
      </c>
      <c r="N33" s="273">
        <v>1</v>
      </c>
      <c r="O33" s="303">
        <f t="shared" si="5"/>
        <v>4097.53</v>
      </c>
      <c r="P33" s="273">
        <v>1</v>
      </c>
    </row>
    <row r="34" spans="1:16" s="49" customFormat="1" ht="38.25" x14ac:dyDescent="0.2">
      <c r="A34" s="272" t="str">
        <f>'ANEXO 01-ORÇAMENTO'!A41</f>
        <v>2.9</v>
      </c>
      <c r="B34" s="180">
        <f>'ANEXO 01-ORÇAMENTO'!B41</f>
        <v>87272</v>
      </c>
      <c r="C34" s="245" t="str">
        <f>'ANEXO 01-ORÇAMENTO'!C41</f>
        <v>REVESTIMENTO CERÂMICO PARA PAREDES INTERNAS COM PLACAS TIPO ESMALTADA EXTRA DE DIMENSÕES 33X45 CM APLICADAS EM AMBIENTES DE ÁREA MENOR QUE
5 M² NA ALTURA INTEIRA DAS PAREDES. AF_06/2014</v>
      </c>
      <c r="D34" s="157" t="str">
        <f>'ANEXO 01-ORÇAMENTO'!D41</f>
        <v>M2</v>
      </c>
      <c r="E34" s="185">
        <f>'ANEXO 01-ORÇAMENTO'!E41</f>
        <v>39.450000000000003</v>
      </c>
      <c r="F34" s="186">
        <f>'ANEXO 01-ORÇAMENTO'!F41</f>
        <v>60.52</v>
      </c>
      <c r="G34" s="186">
        <f>'ANEXO 01-ORÇAMENTO'!G41</f>
        <v>76.64</v>
      </c>
      <c r="H34" s="246">
        <f>'ANEXO 01-ORÇAMENTO'!H41</f>
        <v>3023.45</v>
      </c>
      <c r="I34" s="274">
        <v>0</v>
      </c>
      <c r="J34" s="273">
        <v>0</v>
      </c>
      <c r="K34" s="303">
        <f t="shared" si="3"/>
        <v>3023.45</v>
      </c>
      <c r="L34" s="273">
        <v>1</v>
      </c>
      <c r="M34" s="274">
        <v>0</v>
      </c>
      <c r="N34" s="273">
        <v>1</v>
      </c>
      <c r="O34" s="303">
        <f t="shared" si="5"/>
        <v>3023.45</v>
      </c>
      <c r="P34" s="273">
        <v>1</v>
      </c>
    </row>
    <row r="35" spans="1:16" s="49" customFormat="1" ht="12.75" x14ac:dyDescent="0.2">
      <c r="A35" s="376"/>
      <c r="B35" s="377"/>
      <c r="C35" s="371" t="str">
        <f>'ANEXO 01-ORÇAMENTO'!C42</f>
        <v>Total do Item (R$)</v>
      </c>
      <c r="D35" s="372"/>
      <c r="E35" s="373"/>
      <c r="F35" s="374"/>
      <c r="G35" s="374"/>
      <c r="H35" s="375">
        <f>'ANEXO 01-ORÇAMENTO'!H42</f>
        <v>14162.23</v>
      </c>
      <c r="I35" s="456">
        <f>SUM(I26:I34)</f>
        <v>1288.49</v>
      </c>
      <c r="J35" s="457">
        <v>0.25</v>
      </c>
      <c r="K35" s="458">
        <f>SUM(K26:K34)</f>
        <v>5830.86</v>
      </c>
      <c r="L35" s="457">
        <v>1</v>
      </c>
      <c r="M35" s="458">
        <f>SUM(M26:M34)</f>
        <v>7042.88</v>
      </c>
      <c r="N35" s="457">
        <v>1</v>
      </c>
      <c r="O35" s="458">
        <f>I35+K35+M35</f>
        <v>14162.23</v>
      </c>
      <c r="P35" s="457">
        <v>1</v>
      </c>
    </row>
    <row r="36" spans="1:16" s="49" customFormat="1" ht="12.75" x14ac:dyDescent="0.2">
      <c r="A36" s="364">
        <f>'ANEXO 01-ORÇAMENTO'!A43</f>
        <v>3</v>
      </c>
      <c r="B36" s="365"/>
      <c r="C36" s="366" t="str">
        <f>'ANEXO 01-ORÇAMENTO'!C43</f>
        <v>ESQUADRIAS</v>
      </c>
      <c r="D36" s="459"/>
      <c r="E36" s="460"/>
      <c r="F36" s="461"/>
      <c r="G36" s="461"/>
      <c r="H36" s="462"/>
      <c r="I36" s="649"/>
      <c r="J36" s="650"/>
      <c r="K36" s="651"/>
      <c r="L36" s="650"/>
      <c r="M36" s="651"/>
      <c r="N36" s="650"/>
      <c r="O36" s="651"/>
      <c r="P36" s="650"/>
    </row>
    <row r="37" spans="1:16" s="49" customFormat="1" ht="12.75" x14ac:dyDescent="0.2">
      <c r="A37" s="364" t="str">
        <f>'ANEXO 01-ORÇAMENTO'!A44</f>
        <v>3.1</v>
      </c>
      <c r="B37" s="365"/>
      <c r="C37" s="366" t="str">
        <f>'ANEXO 01-ORÇAMENTO'!C44</f>
        <v>JANELAS</v>
      </c>
      <c r="D37" s="367"/>
      <c r="E37" s="368"/>
      <c r="F37" s="369"/>
      <c r="G37" s="369"/>
      <c r="H37" s="370"/>
      <c r="I37" s="649"/>
      <c r="J37" s="650"/>
      <c r="K37" s="651"/>
      <c r="L37" s="650"/>
      <c r="M37" s="651"/>
      <c r="N37" s="650"/>
      <c r="O37" s="651"/>
      <c r="P37" s="650"/>
    </row>
    <row r="38" spans="1:16" s="49" customFormat="1" ht="12.75" x14ac:dyDescent="0.2">
      <c r="A38" s="272" t="str">
        <f>'ANEXO 01-ORÇAMENTO'!A45</f>
        <v>3.1.1</v>
      </c>
      <c r="B38" s="180">
        <f>'ANEXO 01-ORÇAMENTO'!B45</f>
        <v>97645</v>
      </c>
      <c r="C38" s="245" t="str">
        <f>'ANEXO 01-ORÇAMENTO'!C45</f>
        <v>REMOÇÃO DE JANELAS, DE FORMA MANUAL, SEM REAPROVEITAMENTO. AF_12/2017</v>
      </c>
      <c r="D38" s="157" t="str">
        <f>'ANEXO 01-ORÇAMENTO'!D45</f>
        <v>M2</v>
      </c>
      <c r="E38" s="185">
        <f>'ANEXO 01-ORÇAMENTO'!E45</f>
        <v>17.95</v>
      </c>
      <c r="F38" s="186">
        <f>'ANEXO 01-ORÇAMENTO'!F45</f>
        <v>18.86</v>
      </c>
      <c r="G38" s="186">
        <f>'ANEXO 01-ORÇAMENTO'!G45</f>
        <v>23.88</v>
      </c>
      <c r="H38" s="246">
        <f>'ANEXO 01-ORÇAMENTO'!H45</f>
        <v>428.65</v>
      </c>
      <c r="I38" s="274">
        <v>0</v>
      </c>
      <c r="J38" s="273">
        <v>0</v>
      </c>
      <c r="K38" s="303">
        <f t="shared" ref="K38:K40" si="6">L38*H38</f>
        <v>428.65</v>
      </c>
      <c r="L38" s="273">
        <v>1</v>
      </c>
      <c r="M38" s="274">
        <v>0</v>
      </c>
      <c r="N38" s="273">
        <v>0</v>
      </c>
      <c r="O38" s="303">
        <f>M38+K38+I38</f>
        <v>428.65</v>
      </c>
      <c r="P38" s="273">
        <v>1</v>
      </c>
    </row>
    <row r="39" spans="1:16" s="49" customFormat="1" ht="25.5" x14ac:dyDescent="0.2">
      <c r="A39" s="272" t="str">
        <f>'ANEXO 01-ORÇAMENTO'!A46</f>
        <v>3.1.2</v>
      </c>
      <c r="B39" s="180">
        <f>'ANEXO 01-ORÇAMENTO'!B46</f>
        <v>94559</v>
      </c>
      <c r="C39" s="245" t="str">
        <f>'ANEXO 01-ORÇAMENTO'!C46</f>
        <v>JANELA DE AÇO BASCULANTE, FIXAÇÃO COM ARGAMASSA, SEM VIDROS, PADRONIZADA. AF_07/2016</v>
      </c>
      <c r="D39" s="157" t="str">
        <f>'ANEXO 01-ORÇAMENTO'!D46</f>
        <v>M2</v>
      </c>
      <c r="E39" s="185">
        <f>'ANEXO 01-ORÇAMENTO'!E46</f>
        <v>15.31</v>
      </c>
      <c r="F39" s="186">
        <f>'ANEXO 01-ORÇAMENTO'!F46</f>
        <v>534.19000000000005</v>
      </c>
      <c r="G39" s="186">
        <f>'ANEXO 01-ORÇAMENTO'!G46</f>
        <v>676.5</v>
      </c>
      <c r="H39" s="246">
        <f>'ANEXO 01-ORÇAMENTO'!H46</f>
        <v>10357.219999999999</v>
      </c>
      <c r="I39" s="274">
        <v>0</v>
      </c>
      <c r="J39" s="273">
        <v>0</v>
      </c>
      <c r="K39" s="303">
        <f t="shared" si="6"/>
        <v>10357.219999999999</v>
      </c>
      <c r="L39" s="273">
        <v>1</v>
      </c>
      <c r="M39" s="274">
        <v>0</v>
      </c>
      <c r="N39" s="273">
        <v>0</v>
      </c>
      <c r="O39" s="303">
        <f t="shared" ref="O39:O40" si="7">M39+K39+I39</f>
        <v>10357.219999999999</v>
      </c>
      <c r="P39" s="273">
        <v>1</v>
      </c>
    </row>
    <row r="40" spans="1:16" s="49" customFormat="1" ht="12.75" x14ac:dyDescent="0.2">
      <c r="A40" s="272" t="str">
        <f>'ANEXO 01-ORÇAMENTO'!A47</f>
        <v>3.1.3</v>
      </c>
      <c r="B40" s="180">
        <f>'ANEXO 01-ORÇAMENTO'!B47</f>
        <v>72116</v>
      </c>
      <c r="C40" s="245" t="str">
        <f>'ANEXO 01-ORÇAMENTO'!C47</f>
        <v>VIDRO LISO COMUM TRANSPARENTE, ESPESSURA 3MM</v>
      </c>
      <c r="D40" s="157" t="str">
        <f>'ANEXO 01-ORÇAMENTO'!D47</f>
        <v>M2</v>
      </c>
      <c r="E40" s="185">
        <f>'ANEXO 01-ORÇAMENTO'!E47</f>
        <v>14.36</v>
      </c>
      <c r="F40" s="186">
        <f>'ANEXO 01-ORÇAMENTO'!F47</f>
        <v>91.42</v>
      </c>
      <c r="G40" s="186">
        <f>'ANEXO 01-ORÇAMENTO'!G47</f>
        <v>115.77</v>
      </c>
      <c r="H40" s="246">
        <f>'ANEXO 01-ORÇAMENTO'!H47</f>
        <v>1662.46</v>
      </c>
      <c r="I40" s="274">
        <v>0</v>
      </c>
      <c r="J40" s="273">
        <v>0</v>
      </c>
      <c r="K40" s="303">
        <f t="shared" si="6"/>
        <v>1662.46</v>
      </c>
      <c r="L40" s="273">
        <v>1</v>
      </c>
      <c r="M40" s="274">
        <v>0</v>
      </c>
      <c r="N40" s="273">
        <v>0</v>
      </c>
      <c r="O40" s="303">
        <f t="shared" si="7"/>
        <v>1662.46</v>
      </c>
      <c r="P40" s="273">
        <v>1</v>
      </c>
    </row>
    <row r="41" spans="1:16" s="49" customFormat="1" ht="12.75" x14ac:dyDescent="0.2">
      <c r="A41" s="364" t="str">
        <f>'ANEXO 01-ORÇAMENTO'!A48</f>
        <v>3.2</v>
      </c>
      <c r="B41" s="365"/>
      <c r="C41" s="366" t="str">
        <f>'ANEXO 01-ORÇAMENTO'!C48</f>
        <v>PORTA</v>
      </c>
      <c r="D41" s="367"/>
      <c r="E41" s="368"/>
      <c r="F41" s="369"/>
      <c r="G41" s="369"/>
      <c r="H41" s="370"/>
      <c r="I41" s="649"/>
      <c r="J41" s="650"/>
      <c r="K41" s="651"/>
      <c r="L41" s="650"/>
      <c r="M41" s="649"/>
      <c r="N41" s="650"/>
      <c r="O41" s="370"/>
      <c r="P41" s="650"/>
    </row>
    <row r="42" spans="1:16" s="47" customFormat="1" ht="12.75" x14ac:dyDescent="0.2">
      <c r="A42" s="272" t="str">
        <f>'ANEXO 01-ORÇAMENTO'!A49</f>
        <v>3.2.1</v>
      </c>
      <c r="B42" s="180">
        <f>'ANEXO 01-ORÇAMENTO'!B49</f>
        <v>97644</v>
      </c>
      <c r="C42" s="245" t="str">
        <f>'ANEXO 01-ORÇAMENTO'!C49</f>
        <v>REMOÇÃO DE PORTAS, DE FORMA MANUAL, SEM REAPROVEITAMENTO. AF_12/2017</v>
      </c>
      <c r="D42" s="157" t="str">
        <f>'ANEXO 01-ORÇAMENTO'!D49</f>
        <v>M2</v>
      </c>
      <c r="E42" s="185">
        <f>'ANEXO 01-ORÇAMENTO'!E49</f>
        <v>10.5</v>
      </c>
      <c r="F42" s="186">
        <f>'ANEXO 01-ORÇAMENTO'!F49</f>
        <v>6.49</v>
      </c>
      <c r="G42" s="186">
        <f>'ANEXO 01-ORÇAMENTO'!G49</f>
        <v>8.2200000000000006</v>
      </c>
      <c r="H42" s="246">
        <f>'ANEXO 01-ORÇAMENTO'!H49</f>
        <v>86.31</v>
      </c>
      <c r="I42" s="274">
        <v>0</v>
      </c>
      <c r="J42" s="273">
        <v>0</v>
      </c>
      <c r="K42" s="303">
        <f t="shared" ref="K42:K48" si="8">L42*H42</f>
        <v>86.31</v>
      </c>
      <c r="L42" s="273">
        <v>1</v>
      </c>
      <c r="M42" s="274">
        <v>0</v>
      </c>
      <c r="N42" s="273">
        <v>0</v>
      </c>
      <c r="O42" s="303">
        <f t="shared" ref="O42" si="9">M42+K42+I42</f>
        <v>86.31</v>
      </c>
      <c r="P42" s="273">
        <v>1</v>
      </c>
    </row>
    <row r="43" spans="1:16" s="47" customFormat="1" ht="25.5" x14ac:dyDescent="0.2">
      <c r="A43" s="272" t="str">
        <f>'ANEXO 01-ORÇAMENTO'!A50</f>
        <v>3.2.2</v>
      </c>
      <c r="B43" s="180">
        <f>'ANEXO 01-ORÇAMENTO'!B50</f>
        <v>90820</v>
      </c>
      <c r="C43" s="245" t="str">
        <f>'ANEXO 01-ORÇAMENTO'!C50</f>
        <v>PORTA DE MADEIRA PARA PINTURA, SEMI-OCA (LEVE OU MÉDIA), 60X210CM, ESPESSURA DE 3,5CM, INCLUSO DOBRADIÇAS - FORNECIMENTO E INSTALAÇÃO. AF_08/2015</v>
      </c>
      <c r="D43" s="157" t="str">
        <f>'ANEXO 01-ORÇAMENTO'!D50</f>
        <v>UND.</v>
      </c>
      <c r="E43" s="185">
        <f>'ANEXO 01-ORÇAMENTO'!E50</f>
        <v>2</v>
      </c>
      <c r="F43" s="186">
        <f>'ANEXO 01-ORÇAMENTO'!F50</f>
        <v>363.51</v>
      </c>
      <c r="G43" s="186">
        <f>'ANEXO 01-ORÇAMENTO'!G50</f>
        <v>460.35</v>
      </c>
      <c r="H43" s="246">
        <f>'ANEXO 01-ORÇAMENTO'!H50</f>
        <v>920.7</v>
      </c>
      <c r="I43" s="274">
        <v>0</v>
      </c>
      <c r="J43" s="273">
        <v>0</v>
      </c>
      <c r="K43" s="303">
        <f t="shared" si="8"/>
        <v>920.7</v>
      </c>
      <c r="L43" s="273">
        <v>1</v>
      </c>
      <c r="M43" s="274">
        <v>0</v>
      </c>
      <c r="N43" s="273">
        <v>0</v>
      </c>
      <c r="O43" s="303">
        <f t="shared" ref="O43:O48" si="10">M43+K43+I43</f>
        <v>920.7</v>
      </c>
      <c r="P43" s="273">
        <v>1</v>
      </c>
    </row>
    <row r="44" spans="1:16" s="47" customFormat="1" ht="25.5" x14ac:dyDescent="0.2">
      <c r="A44" s="272" t="str">
        <f>'ANEXO 01-ORÇAMENTO'!A51</f>
        <v>3.2.3</v>
      </c>
      <c r="B44" s="180">
        <f>'ANEXO 01-ORÇAMENTO'!B51</f>
        <v>90822</v>
      </c>
      <c r="C44" s="245" t="str">
        <f>'ANEXO 01-ORÇAMENTO'!C51</f>
        <v>PORTA DE MADEIRA PARA PINTURA, SEMI-OCA (LEVE OU MÉDIA), 80X210CM, ESPESSURA DE 3,5CM, INCLUSO DOBRADIÇAS - FORNECIMENTO E INSTALAÇÃO. AF_08/2015</v>
      </c>
      <c r="D44" s="157" t="str">
        <f>'ANEXO 01-ORÇAMENTO'!D51</f>
        <v>UND.</v>
      </c>
      <c r="E44" s="185">
        <f>'ANEXO 01-ORÇAMENTO'!E51</f>
        <v>4</v>
      </c>
      <c r="F44" s="186">
        <f>'ANEXO 01-ORÇAMENTO'!F51</f>
        <v>377.88</v>
      </c>
      <c r="G44" s="186">
        <f>'ANEXO 01-ORÇAMENTO'!G51</f>
        <v>478.55</v>
      </c>
      <c r="H44" s="246">
        <f>'ANEXO 01-ORÇAMENTO'!H51</f>
        <v>1914.2</v>
      </c>
      <c r="I44" s="274">
        <v>0</v>
      </c>
      <c r="J44" s="273">
        <v>0</v>
      </c>
      <c r="K44" s="303">
        <f t="shared" si="8"/>
        <v>1914.2</v>
      </c>
      <c r="L44" s="273">
        <v>1</v>
      </c>
      <c r="M44" s="274">
        <v>0</v>
      </c>
      <c r="N44" s="273">
        <v>0</v>
      </c>
      <c r="O44" s="303">
        <f t="shared" si="10"/>
        <v>1914.2</v>
      </c>
      <c r="P44" s="273">
        <v>1</v>
      </c>
    </row>
    <row r="45" spans="1:16" s="47" customFormat="1" ht="25.5" x14ac:dyDescent="0.2">
      <c r="A45" s="272" t="str">
        <f>'ANEXO 01-ORÇAMENTO'!A52</f>
        <v>3.2.4</v>
      </c>
      <c r="B45" s="180">
        <f>'ANEXO 01-ORÇAMENTO'!B52</f>
        <v>90823</v>
      </c>
      <c r="C45" s="245" t="str">
        <f>'ANEXO 01-ORÇAMENTO'!C52</f>
        <v>PORTA DE MADEIRA PARA PINTURA, SEMI-OCA (LEVE OU MÉDIA), 90X210CM, ESPESSURA DE 3,5CM, INCLUSO DOBRADIÇAS - FORNECIMENTO E INSTALAÇÃO. AF_08/2015</v>
      </c>
      <c r="D45" s="157" t="str">
        <f>'ANEXO 01-ORÇAMENTO'!D52</f>
        <v>UND.</v>
      </c>
      <c r="E45" s="185">
        <f>'ANEXO 01-ORÇAMENTO'!E52</f>
        <v>2</v>
      </c>
      <c r="F45" s="186">
        <f>'ANEXO 01-ORÇAMENTO'!F52</f>
        <v>395.01</v>
      </c>
      <c r="G45" s="186">
        <f>'ANEXO 01-ORÇAMENTO'!G52</f>
        <v>500.24</v>
      </c>
      <c r="H45" s="246">
        <f>'ANEXO 01-ORÇAMENTO'!H52</f>
        <v>1000.48</v>
      </c>
      <c r="I45" s="274">
        <v>0</v>
      </c>
      <c r="J45" s="273">
        <v>0</v>
      </c>
      <c r="K45" s="303">
        <f t="shared" si="8"/>
        <v>1000.48</v>
      </c>
      <c r="L45" s="273">
        <v>1</v>
      </c>
      <c r="M45" s="274">
        <v>0</v>
      </c>
      <c r="N45" s="273">
        <v>0</v>
      </c>
      <c r="O45" s="303">
        <f t="shared" si="10"/>
        <v>1000.48</v>
      </c>
      <c r="P45" s="273">
        <v>1</v>
      </c>
    </row>
    <row r="46" spans="1:16" s="47" customFormat="1" ht="25.5" x14ac:dyDescent="0.2">
      <c r="A46" s="272" t="str">
        <f>'ANEXO 01-ORÇAMENTO'!A53</f>
        <v>3.2.5</v>
      </c>
      <c r="B46" s="180">
        <f>'ANEXO 01-ORÇAMENTO'!B53</f>
        <v>90823</v>
      </c>
      <c r="C46" s="245" t="str">
        <f>'ANEXO 01-ORÇAMENTO'!C53</f>
        <v>PORTA DE MADEIRA PARA PINTURA, SEMI-OCA (LEVE OU MÉDIA), *100X210CM, ESPESSURA DE 3,5CM, INCLUSO DOBRADIÇAS - FORNECIMENTO E INSTALAÇÃO. AF_08/2015</v>
      </c>
      <c r="D46" s="157" t="str">
        <f>'ANEXO 01-ORÇAMENTO'!D53</f>
        <v>UND.</v>
      </c>
      <c r="E46" s="185">
        <f>'ANEXO 01-ORÇAMENTO'!E53</f>
        <v>5</v>
      </c>
      <c r="F46" s="186">
        <f>'ANEXO 01-ORÇAMENTO'!F53</f>
        <v>396.01</v>
      </c>
      <c r="G46" s="186">
        <f>'ANEXO 01-ORÇAMENTO'!G53</f>
        <v>501.51</v>
      </c>
      <c r="H46" s="246">
        <f>'ANEXO 01-ORÇAMENTO'!H53</f>
        <v>2507.5500000000002</v>
      </c>
      <c r="I46" s="274">
        <v>0</v>
      </c>
      <c r="J46" s="273">
        <v>0</v>
      </c>
      <c r="K46" s="303">
        <f t="shared" si="8"/>
        <v>2507.5500000000002</v>
      </c>
      <c r="L46" s="273">
        <v>1</v>
      </c>
      <c r="M46" s="274">
        <v>0</v>
      </c>
      <c r="N46" s="273">
        <v>0</v>
      </c>
      <c r="O46" s="303">
        <f t="shared" si="10"/>
        <v>2507.5500000000002</v>
      </c>
      <c r="P46" s="273">
        <v>1</v>
      </c>
    </row>
    <row r="47" spans="1:16" s="47" customFormat="1" ht="25.5" x14ac:dyDescent="0.2">
      <c r="A47" s="272" t="str">
        <f>'ANEXO 01-ORÇAMENTO'!A54</f>
        <v>3.2.6</v>
      </c>
      <c r="B47" s="180">
        <f>'ANEXO 01-ORÇAMENTO'!B54</f>
        <v>91307</v>
      </c>
      <c r="C47" s="245" t="str">
        <f>'ANEXO 01-ORÇAMENTO'!C54</f>
        <v>FECHADURA DE EMBUTIR PARA PORTAS INTERNAS, COMPLETA, ACABAMENTO PADRÃOPOPULAR, COM EXECUÇÃO DE FURO - FORNECIMENTO E INSTALAÇÃO. AF_08/2015</v>
      </c>
      <c r="D47" s="157" t="str">
        <f>'ANEXO 01-ORÇAMENTO'!D54</f>
        <v>UND.</v>
      </c>
      <c r="E47" s="185">
        <f>'ANEXO 01-ORÇAMENTO'!E54</f>
        <v>8</v>
      </c>
      <c r="F47" s="186">
        <f>'ANEXO 01-ORÇAMENTO'!F54</f>
        <v>62.34</v>
      </c>
      <c r="G47" s="186">
        <f>'ANEXO 01-ORÇAMENTO'!G54</f>
        <v>78.95</v>
      </c>
      <c r="H47" s="246">
        <f>'ANEXO 01-ORÇAMENTO'!H54</f>
        <v>631.6</v>
      </c>
      <c r="I47" s="274">
        <v>0</v>
      </c>
      <c r="J47" s="273">
        <v>0</v>
      </c>
      <c r="K47" s="303">
        <f t="shared" si="8"/>
        <v>631.6</v>
      </c>
      <c r="L47" s="273">
        <v>1</v>
      </c>
      <c r="M47" s="274">
        <v>0</v>
      </c>
      <c r="N47" s="273">
        <v>0</v>
      </c>
      <c r="O47" s="303">
        <f t="shared" si="10"/>
        <v>631.6</v>
      </c>
      <c r="P47" s="273">
        <v>1</v>
      </c>
    </row>
    <row r="48" spans="1:16" s="49" customFormat="1" ht="25.5" x14ac:dyDescent="0.2">
      <c r="A48" s="272" t="str">
        <f>'ANEXO 01-ORÇAMENTO'!A55</f>
        <v>3.2.7</v>
      </c>
      <c r="B48" s="180">
        <f>'ANEXO 01-ORÇAMENTO'!B55</f>
        <v>91304</v>
      </c>
      <c r="C48" s="245" t="str">
        <f>'ANEXO 01-ORÇAMENTO'!C55</f>
        <v>FECHADURA DE EMBUTIR COM CILINDRO, EXTERNA, COMPLETA, ACABAMENTO PADRÃO POPULAR, INCLUSO EXECUÇÃO DE FURO - FORNECIMENTO E INSTALAÇÃO. AF_08/2015</v>
      </c>
      <c r="D48" s="157" t="str">
        <f>'ANEXO 01-ORÇAMENTO'!D55</f>
        <v>UND.</v>
      </c>
      <c r="E48" s="185">
        <f>'ANEXO 01-ORÇAMENTO'!E55</f>
        <v>5</v>
      </c>
      <c r="F48" s="186">
        <f>'ANEXO 01-ORÇAMENTO'!F55</f>
        <v>78.400000000000006</v>
      </c>
      <c r="G48" s="186">
        <f>'ANEXO 01-ORÇAMENTO'!G55</f>
        <v>99.29</v>
      </c>
      <c r="H48" s="246">
        <f>'ANEXO 01-ORÇAMENTO'!H55</f>
        <v>496.45</v>
      </c>
      <c r="I48" s="274">
        <v>0</v>
      </c>
      <c r="J48" s="273">
        <v>0</v>
      </c>
      <c r="K48" s="303">
        <f t="shared" si="8"/>
        <v>496.45</v>
      </c>
      <c r="L48" s="273">
        <v>1</v>
      </c>
      <c r="M48" s="274">
        <v>0</v>
      </c>
      <c r="N48" s="273">
        <v>0</v>
      </c>
      <c r="O48" s="303">
        <f t="shared" si="10"/>
        <v>496.45</v>
      </c>
      <c r="P48" s="273">
        <v>1</v>
      </c>
    </row>
    <row r="49" spans="1:16" s="49" customFormat="1" ht="12.75" x14ac:dyDescent="0.2">
      <c r="A49" s="376"/>
      <c r="B49" s="377"/>
      <c r="C49" s="371" t="str">
        <f>'ANEXO 01-ORÇAMENTO'!C56</f>
        <v>Total do Item (R$)</v>
      </c>
      <c r="D49" s="157"/>
      <c r="E49" s="185"/>
      <c r="F49" s="186"/>
      <c r="G49" s="186"/>
      <c r="H49" s="375">
        <f>'ANEXO 01-ORÇAMENTO'!H56</f>
        <v>20005.62</v>
      </c>
      <c r="I49" s="458">
        <f>SUM(I38:I48)</f>
        <v>0</v>
      </c>
      <c r="J49" s="457">
        <v>1</v>
      </c>
      <c r="K49" s="458">
        <f>SUM(K38:K48)</f>
        <v>20005.62</v>
      </c>
      <c r="L49" s="457">
        <v>1</v>
      </c>
      <c r="M49" s="458">
        <f>SUM(M40:M48)</f>
        <v>0</v>
      </c>
      <c r="N49" s="457">
        <v>1</v>
      </c>
      <c r="O49" s="458">
        <f>SUM(O38:O48)</f>
        <v>20005.62</v>
      </c>
      <c r="P49" s="457">
        <v>1</v>
      </c>
    </row>
    <row r="50" spans="1:16" s="49" customFormat="1" ht="12.75" x14ac:dyDescent="0.2">
      <c r="A50" s="364" t="str">
        <f>'ANEXO 01-ORÇAMENTO'!A57</f>
        <v>4</v>
      </c>
      <c r="B50" s="365"/>
      <c r="C50" s="366" t="str">
        <f>'ANEXO 01-ORÇAMENTO'!C57</f>
        <v>COBERTURA</v>
      </c>
      <c r="D50" s="459"/>
      <c r="E50" s="460"/>
      <c r="F50" s="461"/>
      <c r="G50" s="461"/>
      <c r="H50" s="462"/>
      <c r="I50" s="649"/>
      <c r="J50" s="650"/>
      <c r="K50" s="651"/>
      <c r="L50" s="650"/>
      <c r="M50" s="651"/>
      <c r="N50" s="650"/>
      <c r="O50" s="651"/>
      <c r="P50" s="650"/>
    </row>
    <row r="51" spans="1:16" s="49" customFormat="1" ht="25.5" x14ac:dyDescent="0.2">
      <c r="A51" s="272" t="str">
        <f>'ANEXO 01-ORÇAMENTO'!A58</f>
        <v>4.1</v>
      </c>
      <c r="B51" s="180">
        <f>'ANEXO 01-ORÇAMENTO'!B58</f>
        <v>97647</v>
      </c>
      <c r="C51" s="245" t="str">
        <f>'ANEXO 01-ORÇAMENTO'!C58</f>
        <v>REMOÇÃO DE TELHAS, DE FIBROCIMENTO, METÁLICA E CERÂMICA, DE FORMA MANUAL, SEM REAPROVEITAMENTO. AF_12/2017</v>
      </c>
      <c r="D51" s="157" t="str">
        <f>'ANEXO 01-ORÇAMENTO'!D58</f>
        <v>M2</v>
      </c>
      <c r="E51" s="185">
        <f>'ANEXO 01-ORÇAMENTO'!E58</f>
        <v>508.61</v>
      </c>
      <c r="F51" s="186">
        <f>'ANEXO 01-ORÇAMENTO'!F58</f>
        <v>2.4500000000000002</v>
      </c>
      <c r="G51" s="186">
        <f>'ANEXO 01-ORÇAMENTO'!G58</f>
        <v>3.1</v>
      </c>
      <c r="H51" s="246">
        <f>'ANEXO 01-ORÇAMENTO'!H58</f>
        <v>1576.69</v>
      </c>
      <c r="I51" s="274">
        <f>J51*H51</f>
        <v>394.17</v>
      </c>
      <c r="J51" s="273">
        <v>0.25</v>
      </c>
      <c r="K51" s="303">
        <f>L51*H51</f>
        <v>788.35</v>
      </c>
      <c r="L51" s="273">
        <v>0.5</v>
      </c>
      <c r="M51" s="303">
        <f>N51*H51</f>
        <v>394.17</v>
      </c>
      <c r="N51" s="273">
        <v>0.25</v>
      </c>
      <c r="O51" s="246">
        <f>I51+K51+M51</f>
        <v>1576.69</v>
      </c>
      <c r="P51" s="273">
        <v>1</v>
      </c>
    </row>
    <row r="52" spans="1:16" s="49" customFormat="1" ht="25.5" x14ac:dyDescent="0.2">
      <c r="A52" s="272" t="str">
        <f>'ANEXO 01-ORÇAMENTO'!A59</f>
        <v>4.2</v>
      </c>
      <c r="B52" s="180">
        <f>'ANEXO 01-ORÇAMENTO'!B59</f>
        <v>97650</v>
      </c>
      <c r="C52" s="245" t="str">
        <f>'ANEXO 01-ORÇAMENTO'!C59</f>
        <v>REMOÇÃO DE TRAMA DE MADEIRA PARA COBERTURA, DE FORMA MANUAL, SEM REAPROVEITAMENTO. AF_12/2017</v>
      </c>
      <c r="D52" s="157" t="str">
        <f>'ANEXO 01-ORÇAMENTO'!D59</f>
        <v>M2</v>
      </c>
      <c r="E52" s="185">
        <f>'ANEXO 01-ORÇAMENTO'!E59</f>
        <v>508.61</v>
      </c>
      <c r="F52" s="186">
        <f>'ANEXO 01-ORÇAMENTO'!F59</f>
        <v>5.27</v>
      </c>
      <c r="G52" s="186">
        <f>'ANEXO 01-ORÇAMENTO'!G59</f>
        <v>6.67</v>
      </c>
      <c r="H52" s="246">
        <f>'ANEXO 01-ORÇAMENTO'!H59</f>
        <v>3392.43</v>
      </c>
      <c r="I52" s="274">
        <f t="shared" ref="I52:I63" si="11">J52*H52</f>
        <v>848.11</v>
      </c>
      <c r="J52" s="273">
        <v>0.25</v>
      </c>
      <c r="K52" s="303">
        <f t="shared" ref="K52:K63" si="12">L52*H52</f>
        <v>1696.22</v>
      </c>
      <c r="L52" s="273">
        <v>0.5</v>
      </c>
      <c r="M52" s="303">
        <f t="shared" ref="M52:M63" si="13">N52*H52</f>
        <v>848.11</v>
      </c>
      <c r="N52" s="273">
        <v>0.25</v>
      </c>
      <c r="O52" s="246">
        <f t="shared" ref="O52:O63" si="14">I52+K52+M52</f>
        <v>3392.44</v>
      </c>
      <c r="P52" s="273">
        <v>2</v>
      </c>
    </row>
    <row r="53" spans="1:16" s="49" customFormat="1" ht="25.5" x14ac:dyDescent="0.2">
      <c r="A53" s="272" t="str">
        <f>'ANEXO 01-ORÇAMENTO'!A60</f>
        <v>4.3</v>
      </c>
      <c r="B53" s="180">
        <f>'ANEXO 01-ORÇAMENTO'!B60</f>
        <v>97652</v>
      </c>
      <c r="C53" s="245" t="str">
        <f>'ANEXO 01-ORÇAMENTO'!C60</f>
        <v>REMOÇÃO DE TESOURAS DE MADEIRA, COM VÃO MAIOR OU IGUAL A 8M, DE FORMAMANUAL, SEM REAPROVEITAMENTO. AF_12/2017</v>
      </c>
      <c r="D53" s="157" t="str">
        <f>'ANEXO 01-ORÇAMENTO'!D60</f>
        <v>UND.</v>
      </c>
      <c r="E53" s="185">
        <f>'ANEXO 01-ORÇAMENTO'!E60</f>
        <v>35</v>
      </c>
      <c r="F53" s="186">
        <f>'ANEXO 01-ORÇAMENTO'!F60</f>
        <v>132.38999999999999</v>
      </c>
      <c r="G53" s="186">
        <f>'ANEXO 01-ORÇAMENTO'!G60</f>
        <v>167.66</v>
      </c>
      <c r="H53" s="246">
        <f>'ANEXO 01-ORÇAMENTO'!H60</f>
        <v>5868.1</v>
      </c>
      <c r="I53" s="274">
        <f t="shared" si="11"/>
        <v>1467.03</v>
      </c>
      <c r="J53" s="273">
        <v>0.25</v>
      </c>
      <c r="K53" s="303">
        <f t="shared" si="12"/>
        <v>2934.05</v>
      </c>
      <c r="L53" s="273">
        <v>0.5</v>
      </c>
      <c r="M53" s="303">
        <f t="shared" si="13"/>
        <v>1467.03</v>
      </c>
      <c r="N53" s="273">
        <v>0.25</v>
      </c>
      <c r="O53" s="246">
        <f t="shared" si="14"/>
        <v>5868.11</v>
      </c>
      <c r="P53" s="273">
        <v>3</v>
      </c>
    </row>
    <row r="54" spans="1:16" s="49" customFormat="1" ht="25.5" x14ac:dyDescent="0.2">
      <c r="A54" s="272" t="str">
        <f>'ANEXO 01-ORÇAMENTO'!A61</f>
        <v>4.4</v>
      </c>
      <c r="B54" s="180">
        <f>'ANEXO 01-ORÇAMENTO'!B61</f>
        <v>10527</v>
      </c>
      <c r="C54" s="245" t="str">
        <f>'ANEXO 01-ORÇAMENTO'!C61</f>
        <v>LOCACAO DE ANDAIME METALICO TUBULAR DE ENCAIXE, TIPO DE TORRE, COM LARGURA DE 1 ATE 1,5 M E ALTURA DE *1,00* M</v>
      </c>
      <c r="D54" s="157" t="str">
        <f>'ANEXO 01-ORÇAMENTO'!D61</f>
        <v>M/MÊS</v>
      </c>
      <c r="E54" s="185">
        <f>'ANEXO 01-ORÇAMENTO'!E61</f>
        <v>1</v>
      </c>
      <c r="F54" s="186">
        <f>'ANEXO 01-ORÇAMENTO'!F61</f>
        <v>19</v>
      </c>
      <c r="G54" s="186">
        <f>'ANEXO 01-ORÇAMENTO'!G61</f>
        <v>24.06</v>
      </c>
      <c r="H54" s="246">
        <f>'ANEXO 01-ORÇAMENTO'!H61</f>
        <v>24.06</v>
      </c>
      <c r="I54" s="274">
        <f t="shared" si="11"/>
        <v>6.02</v>
      </c>
      <c r="J54" s="273">
        <v>0.25</v>
      </c>
      <c r="K54" s="303">
        <f t="shared" si="12"/>
        <v>12.03</v>
      </c>
      <c r="L54" s="273">
        <v>0.5</v>
      </c>
      <c r="M54" s="303">
        <f t="shared" si="13"/>
        <v>6.02</v>
      </c>
      <c r="N54" s="273">
        <v>0.25</v>
      </c>
      <c r="O54" s="246">
        <f t="shared" si="14"/>
        <v>24.07</v>
      </c>
      <c r="P54" s="273">
        <v>4</v>
      </c>
    </row>
    <row r="55" spans="1:16" s="49" customFormat="1" ht="38.25" x14ac:dyDescent="0.2">
      <c r="A55" s="272" t="str">
        <f>'ANEXO 01-ORÇAMENTO'!A62</f>
        <v>4.5</v>
      </c>
      <c r="B55" s="180">
        <f>'ANEXO 01-ORÇAMENTO'!B62</f>
        <v>92610</v>
      </c>
      <c r="C55" s="245" t="str">
        <f>'ANEXO 01-ORÇAMENTO'!C62</f>
        <v>FABRICAÇÃO E INSTALAÇÃO DE TESOURA INTEIRA EM AÇO, VÃO DE 7 M, PARA TELHA ONDULADA DE FIBROCIMENTO, METÁLICA, PLÁSTICA OU TERMOACÚSTICA, INCLUSO IÇAMENTO. AF_12/2015</v>
      </c>
      <c r="D55" s="157" t="str">
        <f>'ANEXO 01-ORÇAMENTO'!D62</f>
        <v>UND.</v>
      </c>
      <c r="E55" s="185">
        <f>'ANEXO 01-ORÇAMENTO'!E62</f>
        <v>2</v>
      </c>
      <c r="F55" s="186">
        <f>'ANEXO 01-ORÇAMENTO'!F62</f>
        <v>900.29</v>
      </c>
      <c r="G55" s="186">
        <f>'ANEXO 01-ORÇAMENTO'!G62</f>
        <v>1140.1300000000001</v>
      </c>
      <c r="H55" s="246">
        <f>'ANEXO 01-ORÇAMENTO'!H62</f>
        <v>2280.2600000000002</v>
      </c>
      <c r="I55" s="274">
        <f t="shared" si="11"/>
        <v>570.07000000000005</v>
      </c>
      <c r="J55" s="273">
        <v>0.25</v>
      </c>
      <c r="K55" s="303">
        <f t="shared" si="12"/>
        <v>1140.1300000000001</v>
      </c>
      <c r="L55" s="273">
        <v>0.5</v>
      </c>
      <c r="M55" s="303">
        <f t="shared" si="13"/>
        <v>570.07000000000005</v>
      </c>
      <c r="N55" s="273">
        <v>0.25</v>
      </c>
      <c r="O55" s="246">
        <f t="shared" si="14"/>
        <v>2280.27</v>
      </c>
      <c r="P55" s="273">
        <v>5</v>
      </c>
    </row>
    <row r="56" spans="1:16" s="49" customFormat="1" ht="38.25" x14ac:dyDescent="0.2">
      <c r="A56" s="272" t="str">
        <f>'ANEXO 01-ORÇAMENTO'!A63</f>
        <v>4.6</v>
      </c>
      <c r="B56" s="180">
        <f>'ANEXO 01-ORÇAMENTO'!B63</f>
        <v>92620</v>
      </c>
      <c r="C56" s="245" t="str">
        <f>'ANEXO 01-ORÇAMENTO'!C63</f>
        <v>FABRICAÇÃO E INSTALAÇÃO DE TESOURA INTEIRA EM AÇO, VÃO DE 12 M, PARA TELHA ONDULADA DE FIBROCIMENTO, METÁLICA, PLÁSTICA OU TERMOACÚSTICA, INCLUSO IÇAMENTO. AF_12/2015</v>
      </c>
      <c r="D56" s="157" t="str">
        <f>'ANEXO 01-ORÇAMENTO'!D63</f>
        <v>UND.</v>
      </c>
      <c r="E56" s="185">
        <f>'ANEXO 01-ORÇAMENTO'!E63</f>
        <v>7</v>
      </c>
      <c r="F56" s="186">
        <f>'ANEXO 01-ORÇAMENTO'!F63</f>
        <v>1466.5</v>
      </c>
      <c r="G56" s="186">
        <f>'ANEXO 01-ORÇAMENTO'!G63</f>
        <v>1857.18</v>
      </c>
      <c r="H56" s="246">
        <f>'ANEXO 01-ORÇAMENTO'!H63</f>
        <v>13000.26</v>
      </c>
      <c r="I56" s="274">
        <f t="shared" si="11"/>
        <v>3250.07</v>
      </c>
      <c r="J56" s="273">
        <v>0.25</v>
      </c>
      <c r="K56" s="303">
        <f t="shared" si="12"/>
        <v>6500.13</v>
      </c>
      <c r="L56" s="273">
        <v>0.5</v>
      </c>
      <c r="M56" s="303">
        <f t="shared" si="13"/>
        <v>3250.07</v>
      </c>
      <c r="N56" s="273">
        <v>0.25</v>
      </c>
      <c r="O56" s="246">
        <f t="shared" si="14"/>
        <v>13000.27</v>
      </c>
      <c r="P56" s="273">
        <v>6</v>
      </c>
    </row>
    <row r="57" spans="1:16" s="49" customFormat="1" ht="38.25" x14ac:dyDescent="0.2">
      <c r="A57" s="272" t="str">
        <f>'ANEXO 01-ORÇAMENTO'!A64</f>
        <v>4.7</v>
      </c>
      <c r="B57" s="180">
        <f>'ANEXO 01-ORÇAMENTO'!B64</f>
        <v>92580</v>
      </c>
      <c r="C57" s="245" t="str">
        <f>'ANEXO 01-ORÇAMENTO'!C64</f>
        <v>TRAMA DE AÇO COMPOSTA POR TERÇAS PARA TELHADOS DE ATÉ 2 ÁGUAS PARA TELHA ONDULADA DE FIBROCIMENTO, METÁLICA, PLÁSTICA OU TERMOACÚSTICA, INCLUSO TRANSPORTE VERTICAL. AF_12/2015</v>
      </c>
      <c r="D57" s="157" t="str">
        <f>'ANEXO 01-ORÇAMENTO'!D64</f>
        <v>M2</v>
      </c>
      <c r="E57" s="185">
        <f>'ANEXO 01-ORÇAMENTO'!E64</f>
        <v>531.09</v>
      </c>
      <c r="F57" s="186">
        <f>'ANEXO 01-ORÇAMENTO'!F64</f>
        <v>35.25</v>
      </c>
      <c r="G57" s="186">
        <f>'ANEXO 01-ORÇAMENTO'!G64</f>
        <v>44.64</v>
      </c>
      <c r="H57" s="246">
        <f>'ANEXO 01-ORÇAMENTO'!H64</f>
        <v>23707.86</v>
      </c>
      <c r="I57" s="274">
        <f t="shared" si="11"/>
        <v>5926.97</v>
      </c>
      <c r="J57" s="273">
        <v>0.25</v>
      </c>
      <c r="K57" s="303">
        <f t="shared" si="12"/>
        <v>11853.93</v>
      </c>
      <c r="L57" s="273">
        <v>0.5</v>
      </c>
      <c r="M57" s="303">
        <f t="shared" si="13"/>
        <v>5926.97</v>
      </c>
      <c r="N57" s="273">
        <v>0.25</v>
      </c>
      <c r="O57" s="246">
        <f t="shared" si="14"/>
        <v>23707.87</v>
      </c>
      <c r="P57" s="273">
        <v>7</v>
      </c>
    </row>
    <row r="58" spans="1:16" s="47" customFormat="1" ht="38.25" x14ac:dyDescent="0.2">
      <c r="A58" s="272" t="str">
        <f>'ANEXO 01-ORÇAMENTO'!A65</f>
        <v>4.8</v>
      </c>
      <c r="B58" s="180">
        <f>'ANEXO 01-ORÇAMENTO'!B65</f>
        <v>94210</v>
      </c>
      <c r="C58" s="245" t="str">
        <f>'ANEXO 01-ORÇAMENTO'!C65</f>
        <v>TELHAMENTO COM TELHA ONDULADA DE FIBROCIMENTO E = 6 MM, COM RECOBRIMENTO LATERAL DE 1 1/4 DE ONDA PARA TELHADO COM INCLINAÇÃO MÁXIMA DE 10°,
COM ATÉ 2 ÁGUAS, INCLUSO IÇAMENTO. AF_07/2019</v>
      </c>
      <c r="D58" s="157" t="str">
        <f>'ANEXO 01-ORÇAMENTO'!D65</f>
        <v>M2</v>
      </c>
      <c r="E58" s="185">
        <f>'ANEXO 01-ORÇAMENTO'!E65</f>
        <v>531.09</v>
      </c>
      <c r="F58" s="186">
        <f>'ANEXO 01-ORÇAMENTO'!F65</f>
        <v>35.79</v>
      </c>
      <c r="G58" s="186">
        <f>'ANEXO 01-ORÇAMENTO'!G65</f>
        <v>45.32</v>
      </c>
      <c r="H58" s="246">
        <f>'ANEXO 01-ORÇAMENTO'!H65</f>
        <v>24069</v>
      </c>
      <c r="I58" s="274">
        <f t="shared" si="11"/>
        <v>6017.25</v>
      </c>
      <c r="J58" s="273">
        <v>0.25</v>
      </c>
      <c r="K58" s="303">
        <f t="shared" si="12"/>
        <v>12034.5</v>
      </c>
      <c r="L58" s="273">
        <v>0.5</v>
      </c>
      <c r="M58" s="303">
        <f t="shared" si="13"/>
        <v>6017.25</v>
      </c>
      <c r="N58" s="273">
        <v>0.25</v>
      </c>
      <c r="O58" s="246">
        <f t="shared" si="14"/>
        <v>24069</v>
      </c>
      <c r="P58" s="273">
        <v>8</v>
      </c>
    </row>
    <row r="59" spans="1:16" s="47" customFormat="1" ht="25.5" x14ac:dyDescent="0.2">
      <c r="A59" s="272" t="str">
        <f>'ANEXO 01-ORÇAMENTO'!A66</f>
        <v>4.9</v>
      </c>
      <c r="B59" s="180">
        <f>'ANEXO 01-ORÇAMENTO'!B66</f>
        <v>75220</v>
      </c>
      <c r="C59" s="245" t="str">
        <f>'ANEXO 01-ORÇAMENTO'!C66</f>
        <v>CUMEEIRA PARA TELHA DE FIBROCIMENTO ONDULADA E = 6 MM, INCLUSO ACESSÓRIOS DE FIXAÇÃO E IÇAMENTO. AF_07/2019</v>
      </c>
      <c r="D59" s="157" t="str">
        <f>'ANEXO 01-ORÇAMENTO'!D66</f>
        <v>M</v>
      </c>
      <c r="E59" s="185">
        <f>'ANEXO 01-ORÇAMENTO'!E66</f>
        <v>40</v>
      </c>
      <c r="F59" s="186">
        <f>'ANEXO 01-ORÇAMENTO'!F66</f>
        <v>41.32</v>
      </c>
      <c r="G59" s="186">
        <f>'ANEXO 01-ORÇAMENTO'!G66</f>
        <v>52.33</v>
      </c>
      <c r="H59" s="246">
        <f>'ANEXO 01-ORÇAMENTO'!H66</f>
        <v>2093.1999999999998</v>
      </c>
      <c r="I59" s="274">
        <f t="shared" si="11"/>
        <v>523.29999999999995</v>
      </c>
      <c r="J59" s="273">
        <v>0.25</v>
      </c>
      <c r="K59" s="303">
        <f t="shared" si="12"/>
        <v>1046.5999999999999</v>
      </c>
      <c r="L59" s="273">
        <v>0.5</v>
      </c>
      <c r="M59" s="303">
        <f t="shared" si="13"/>
        <v>523.29999999999995</v>
      </c>
      <c r="N59" s="273">
        <v>0.25</v>
      </c>
      <c r="O59" s="246">
        <f t="shared" si="14"/>
        <v>2093.1999999999998</v>
      </c>
      <c r="P59" s="273">
        <v>9</v>
      </c>
    </row>
    <row r="60" spans="1:16" s="47" customFormat="1" ht="12.75" x14ac:dyDescent="0.2">
      <c r="A60" s="272" t="str">
        <f>'ANEXO 01-ORÇAMENTO'!A67</f>
        <v>4.10</v>
      </c>
      <c r="B60" s="180">
        <f>'ANEXO 01-ORÇAMENTO'!B67</f>
        <v>88240</v>
      </c>
      <c r="C60" s="245" t="str">
        <f>'ANEXO 01-ORÇAMENTO'!C67</f>
        <v>AJUDANTE DE ESTRUTURA METÁLICA COM ENCARGOS COMPLEMENTARES</v>
      </c>
      <c r="D60" s="157" t="str">
        <f>'ANEXO 01-ORÇAMENTO'!D67</f>
        <v>h</v>
      </c>
      <c r="E60" s="185">
        <f>'ANEXO 01-ORÇAMENTO'!E67</f>
        <v>160</v>
      </c>
      <c r="F60" s="186">
        <f>'ANEXO 01-ORÇAMENTO'!F67</f>
        <v>16.27</v>
      </c>
      <c r="G60" s="186">
        <f>'ANEXO 01-ORÇAMENTO'!G67</f>
        <v>20.6</v>
      </c>
      <c r="H60" s="246">
        <f>'ANEXO 01-ORÇAMENTO'!H67</f>
        <v>3296</v>
      </c>
      <c r="I60" s="274">
        <f t="shared" si="11"/>
        <v>824</v>
      </c>
      <c r="J60" s="273">
        <v>0.25</v>
      </c>
      <c r="K60" s="303">
        <f t="shared" si="12"/>
        <v>1648</v>
      </c>
      <c r="L60" s="273">
        <v>0.5</v>
      </c>
      <c r="M60" s="303">
        <f t="shared" si="13"/>
        <v>824</v>
      </c>
      <c r="N60" s="273">
        <v>0.25</v>
      </c>
      <c r="O60" s="246">
        <f t="shared" si="14"/>
        <v>3296</v>
      </c>
      <c r="P60" s="273">
        <v>10</v>
      </c>
    </row>
    <row r="61" spans="1:16" s="47" customFormat="1" ht="12.75" x14ac:dyDescent="0.2">
      <c r="A61" s="272" t="str">
        <f>'ANEXO 01-ORÇAMENTO'!A68</f>
        <v>4.11</v>
      </c>
      <c r="B61" s="180" t="str">
        <f>'ANEXO 01-ORÇAMENTO'!B68</f>
        <v>88278</v>
      </c>
      <c r="C61" s="245" t="str">
        <f>'ANEXO 01-ORÇAMENTO'!C68</f>
        <v>MONTADOR DE ESTRUTURA METÁLICA COM ENCARGOS COMPLEMENTARES</v>
      </c>
      <c r="D61" s="157" t="str">
        <f>'ANEXO 01-ORÇAMENTO'!D68</f>
        <v>h</v>
      </c>
      <c r="E61" s="185">
        <f>'ANEXO 01-ORÇAMENTO'!E68</f>
        <v>160</v>
      </c>
      <c r="F61" s="186">
        <f>'ANEXO 01-ORÇAMENTO'!F68</f>
        <v>18.77</v>
      </c>
      <c r="G61" s="186">
        <f>'ANEXO 01-ORÇAMENTO'!G68</f>
        <v>23.77</v>
      </c>
      <c r="H61" s="246">
        <f>'ANEXO 01-ORÇAMENTO'!H68</f>
        <v>3803.2</v>
      </c>
      <c r="I61" s="274">
        <f t="shared" si="11"/>
        <v>950.8</v>
      </c>
      <c r="J61" s="273">
        <v>0.25</v>
      </c>
      <c r="K61" s="303">
        <f t="shared" si="12"/>
        <v>1901.6</v>
      </c>
      <c r="L61" s="273">
        <v>0.5</v>
      </c>
      <c r="M61" s="303">
        <f t="shared" si="13"/>
        <v>950.8</v>
      </c>
      <c r="N61" s="273">
        <v>0.25</v>
      </c>
      <c r="O61" s="246">
        <f t="shared" si="14"/>
        <v>3803.2</v>
      </c>
      <c r="P61" s="273">
        <v>11</v>
      </c>
    </row>
    <row r="62" spans="1:16" s="47" customFormat="1" ht="25.5" x14ac:dyDescent="0.2">
      <c r="A62" s="272" t="str">
        <f>'ANEXO 01-ORÇAMENTO'!A69</f>
        <v>4.12</v>
      </c>
      <c r="B62" s="180">
        <f>'ANEXO 01-ORÇAMENTO'!B69</f>
        <v>94227</v>
      </c>
      <c r="C62" s="245" t="str">
        <f>'ANEXO 01-ORÇAMENTO'!C69</f>
        <v>CALHA EM CHAPA DE AÇO GALVANIZADO NÚMERO 24, DESENVOLVIMENTO DE 33 CM, INCLUSO TRANSPORTE VERTICAL. AF_06/2016</v>
      </c>
      <c r="D62" s="157" t="str">
        <f>'ANEXO 01-ORÇAMENTO'!D69</f>
        <v>M</v>
      </c>
      <c r="E62" s="185">
        <f>'ANEXO 01-ORÇAMENTO'!E69</f>
        <v>40</v>
      </c>
      <c r="F62" s="186">
        <f>'ANEXO 01-ORÇAMENTO'!F69</f>
        <v>40.57</v>
      </c>
      <c r="G62" s="186">
        <f>'ANEXO 01-ORÇAMENTO'!G69</f>
        <v>51.38</v>
      </c>
      <c r="H62" s="246">
        <f>'ANEXO 01-ORÇAMENTO'!H69</f>
        <v>2055.1999999999998</v>
      </c>
      <c r="I62" s="274">
        <v>0</v>
      </c>
      <c r="J62" s="273">
        <v>0</v>
      </c>
      <c r="K62" s="274">
        <v>0</v>
      </c>
      <c r="L62" s="273">
        <v>0</v>
      </c>
      <c r="M62" s="303">
        <f t="shared" si="13"/>
        <v>2055.1999999999998</v>
      </c>
      <c r="N62" s="273">
        <v>1</v>
      </c>
      <c r="O62" s="246">
        <f t="shared" si="14"/>
        <v>2055.1999999999998</v>
      </c>
      <c r="P62" s="273">
        <v>12</v>
      </c>
    </row>
    <row r="63" spans="1:16" s="47" customFormat="1" ht="25.5" x14ac:dyDescent="0.2">
      <c r="A63" s="272" t="str">
        <f>'ANEXO 01-ORÇAMENTO'!A70</f>
        <v>4.13</v>
      </c>
      <c r="B63" s="180">
        <f>'ANEXO 01-ORÇAMENTO'!B70</f>
        <v>96116</v>
      </c>
      <c r="C63" s="245" t="str">
        <f>'ANEXO 01-ORÇAMENTO'!C70</f>
        <v>FORRO EM RÉGUAS DE PVC, FRISADO, PARA AMBIENTES COMERCIAIS, INCLUSIVE ESTRUTURA DE FIXAÇÃO. AF_05/2017_P</v>
      </c>
      <c r="D63" s="157" t="str">
        <f>'ANEXO 01-ORÇAMENTO'!D70</f>
        <v>M2</v>
      </c>
      <c r="E63" s="185">
        <f>'ANEXO 01-ORÇAMENTO'!E70</f>
        <v>416.51</v>
      </c>
      <c r="F63" s="186">
        <f>'ANEXO 01-ORÇAMENTO'!F70</f>
        <v>43.29</v>
      </c>
      <c r="G63" s="186">
        <f>'ANEXO 01-ORÇAMENTO'!G70</f>
        <v>54.82</v>
      </c>
      <c r="H63" s="246">
        <f>'ANEXO 01-ORÇAMENTO'!H70</f>
        <v>22833.08</v>
      </c>
      <c r="I63" s="274">
        <v>0</v>
      </c>
      <c r="J63" s="273">
        <v>0</v>
      </c>
      <c r="K63" s="274">
        <v>0</v>
      </c>
      <c r="L63" s="273">
        <v>0</v>
      </c>
      <c r="M63" s="303">
        <f t="shared" si="13"/>
        <v>22833.08</v>
      </c>
      <c r="N63" s="273">
        <v>1</v>
      </c>
      <c r="O63" s="246">
        <f t="shared" si="14"/>
        <v>22833.08</v>
      </c>
      <c r="P63" s="273">
        <v>13</v>
      </c>
    </row>
    <row r="64" spans="1:16" s="49" customFormat="1" ht="12.75" x14ac:dyDescent="0.2">
      <c r="A64" s="272"/>
      <c r="B64" s="180"/>
      <c r="C64" s="371" t="str">
        <f>'ANEXO 01-ORÇAMENTO'!C71</f>
        <v>Total do Item (R$)</v>
      </c>
      <c r="D64" s="372"/>
      <c r="E64" s="373"/>
      <c r="F64" s="374"/>
      <c r="G64" s="374"/>
      <c r="H64" s="375">
        <f>SUM(H51:H63)</f>
        <v>107999.34</v>
      </c>
      <c r="I64" s="458">
        <f>SUM(I51:I63)</f>
        <v>20777.79</v>
      </c>
      <c r="J64" s="457">
        <f>J61</f>
        <v>0.25</v>
      </c>
      <c r="K64" s="458">
        <f>SUM(K51:K63)</f>
        <v>41555.54</v>
      </c>
      <c r="L64" s="457">
        <v>0.5</v>
      </c>
      <c r="M64" s="458">
        <f>SUM(M51:M63)</f>
        <v>45666.07</v>
      </c>
      <c r="N64" s="457">
        <v>1</v>
      </c>
      <c r="O64" s="458">
        <f>I64+K64+M64</f>
        <v>107999.4</v>
      </c>
      <c r="P64" s="457">
        <v>1</v>
      </c>
    </row>
    <row r="65" spans="1:16" s="49" customFormat="1" ht="12.75" x14ac:dyDescent="0.2">
      <c r="A65" s="364">
        <f>'ANEXO 01-ORÇAMENTO'!A72</f>
        <v>5</v>
      </c>
      <c r="B65" s="365"/>
      <c r="C65" s="366" t="str">
        <f>'ANEXO 01-ORÇAMENTO'!C72</f>
        <v>PISOS</v>
      </c>
      <c r="D65" s="367"/>
      <c r="E65" s="368"/>
      <c r="F65" s="369"/>
      <c r="G65" s="369"/>
      <c r="H65" s="370"/>
      <c r="I65" s="649"/>
      <c r="J65" s="650"/>
      <c r="K65" s="651"/>
      <c r="L65" s="650"/>
      <c r="M65" s="651"/>
      <c r="N65" s="650"/>
      <c r="O65" s="651"/>
      <c r="P65" s="650"/>
    </row>
    <row r="66" spans="1:16" s="47" customFormat="1" ht="38.25" x14ac:dyDescent="0.2">
      <c r="A66" s="272" t="str">
        <f>'ANEXO 01-ORÇAMENTO'!A73</f>
        <v>5.1</v>
      </c>
      <c r="B66" s="180">
        <f>'ANEXO 01-ORÇAMENTO'!B73</f>
        <v>87620</v>
      </c>
      <c r="C66" s="245" t="str">
        <f>'ANEXO 01-ORÇAMENTO'!C73</f>
        <v>CONTRAPISO EM ARGAMASSA TRAÇO 1:4 (CIMENTO E AREIA), PREPARO MECÂNICO COM BETONEIRA 400 L, APLICADO EM ÁREAS SECAS SOBRE LAJE, ADERIDO, ESPESSURA 2CM. AF_06/2014</v>
      </c>
      <c r="D66" s="157" t="str">
        <f>'ANEXO 01-ORÇAMENTO'!D73</f>
        <v>M2</v>
      </c>
      <c r="E66" s="185">
        <f>'ANEXO 01-ORÇAMENTO'!E73</f>
        <v>37.49</v>
      </c>
      <c r="F66" s="186">
        <f>'ANEXO 01-ORÇAMENTO'!F73</f>
        <v>25.68</v>
      </c>
      <c r="G66" s="186">
        <f>'ANEXO 01-ORÇAMENTO'!G73</f>
        <v>32.520000000000003</v>
      </c>
      <c r="H66" s="246">
        <f>'ANEXO 01-ORÇAMENTO'!H73</f>
        <v>1219.17</v>
      </c>
      <c r="I66" s="274">
        <v>0</v>
      </c>
      <c r="J66" s="273">
        <v>0</v>
      </c>
      <c r="K66" s="274">
        <v>0</v>
      </c>
      <c r="L66" s="273">
        <v>0</v>
      </c>
      <c r="M66" s="303">
        <f>H66</f>
        <v>1219.17</v>
      </c>
      <c r="N66" s="273">
        <v>1</v>
      </c>
      <c r="O66" s="303">
        <f>M66</f>
        <v>1219.17</v>
      </c>
      <c r="P66" s="273">
        <v>1</v>
      </c>
    </row>
    <row r="67" spans="1:16" s="47" customFormat="1" ht="25.5" x14ac:dyDescent="0.2">
      <c r="A67" s="272" t="str">
        <f>'ANEXO 01-ORÇAMENTO'!A74</f>
        <v>5.2</v>
      </c>
      <c r="B67" s="180">
        <f>'ANEXO 01-ORÇAMENTO'!B74</f>
        <v>87248</v>
      </c>
      <c r="C67" s="245" t="str">
        <f>'ANEXO 01-ORÇAMENTO'!C74</f>
        <v>REVESTIMENTO CERÂMICO PARA PISO COM PLACAS TIPO ESMALTADA EXTRA DE DIMENSÕES 35X35 CM APLICADA EM AMBIENTES DE ÁREA MAIOR QUE 10 M2. AF_06/2014</v>
      </c>
      <c r="D67" s="157" t="str">
        <f>'ANEXO 01-ORÇAMENTO'!D74</f>
        <v>M2</v>
      </c>
      <c r="E67" s="185">
        <f>'ANEXO 01-ORÇAMENTO'!E74</f>
        <v>33.49</v>
      </c>
      <c r="F67" s="186">
        <f>'ANEXO 01-ORÇAMENTO'!F74</f>
        <v>27.09</v>
      </c>
      <c r="G67" s="186">
        <f>'ANEXO 01-ORÇAMENTO'!G74</f>
        <v>34.31</v>
      </c>
      <c r="H67" s="246">
        <f>'ANEXO 01-ORÇAMENTO'!H74</f>
        <v>1149.04</v>
      </c>
      <c r="I67" s="274">
        <v>0</v>
      </c>
      <c r="J67" s="273">
        <v>0</v>
      </c>
      <c r="K67" s="274">
        <v>0</v>
      </c>
      <c r="L67" s="273">
        <v>0</v>
      </c>
      <c r="M67" s="303">
        <f>H67</f>
        <v>1149.04</v>
      </c>
      <c r="N67" s="273">
        <v>1</v>
      </c>
      <c r="O67" s="303">
        <f>M67</f>
        <v>1149.04</v>
      </c>
      <c r="P67" s="273">
        <v>1</v>
      </c>
    </row>
    <row r="68" spans="1:16" s="49" customFormat="1" ht="12.75" x14ac:dyDescent="0.2">
      <c r="A68" s="376"/>
      <c r="B68" s="377"/>
      <c r="C68" s="371" t="str">
        <f>'ANEXO 01-ORÇAMENTO'!C75</f>
        <v>Total do Item (R$)</v>
      </c>
      <c r="D68" s="372"/>
      <c r="E68" s="373"/>
      <c r="F68" s="374"/>
      <c r="G68" s="374"/>
      <c r="H68" s="375">
        <f>'ANEXO 01-ORÇAMENTO'!H75</f>
        <v>2368.21</v>
      </c>
      <c r="I68" s="458">
        <f>SUM(I66:I67)</f>
        <v>0</v>
      </c>
      <c r="J68" s="457">
        <v>0</v>
      </c>
      <c r="K68" s="458">
        <f>SUM(K66:K67)</f>
        <v>0</v>
      </c>
      <c r="L68" s="457">
        <v>0</v>
      </c>
      <c r="M68" s="458">
        <f>SUM(M66:M67)</f>
        <v>2368.21</v>
      </c>
      <c r="N68" s="457">
        <v>1</v>
      </c>
      <c r="O68" s="458">
        <f>I68+K68+M68</f>
        <v>2368.21</v>
      </c>
      <c r="P68" s="457">
        <v>1</v>
      </c>
    </row>
    <row r="69" spans="1:16" s="49" customFormat="1" ht="12.75" x14ac:dyDescent="0.2">
      <c r="A69" s="364">
        <f>'ANEXO 01-ORÇAMENTO'!A76</f>
        <v>6</v>
      </c>
      <c r="B69" s="365"/>
      <c r="C69" s="366" t="str">
        <f>'ANEXO 01-ORÇAMENTO'!C76</f>
        <v>INSTALAÇÕES ELÉTRICAS</v>
      </c>
      <c r="D69" s="367"/>
      <c r="E69" s="368"/>
      <c r="F69" s="369"/>
      <c r="G69" s="369"/>
      <c r="H69" s="370"/>
      <c r="I69" s="649"/>
      <c r="J69" s="650"/>
      <c r="K69" s="651"/>
      <c r="L69" s="650"/>
      <c r="M69" s="651"/>
      <c r="N69" s="650"/>
      <c r="O69" s="651"/>
      <c r="P69" s="650"/>
    </row>
    <row r="70" spans="1:16" s="47" customFormat="1" ht="25.5" x14ac:dyDescent="0.2">
      <c r="A70" s="272" t="str">
        <f>'ANEXO 01-ORÇAMENTO'!A77</f>
        <v>6.1</v>
      </c>
      <c r="B70" s="180">
        <f>'ANEXO 01-ORÇAMENTO'!B77</f>
        <v>97661</v>
      </c>
      <c r="C70" s="245" t="str">
        <f>'ANEXO 01-ORÇAMENTO'!C77</f>
        <v>REMOÇÃO DE CABOS ELÉTRICOS, DE FORMA MANUAL, SEM REAPROVEITAMENTO. AF_12/2017</v>
      </c>
      <c r="D70" s="157" t="str">
        <f>'ANEXO 01-ORÇAMENTO'!D77</f>
        <v>M</v>
      </c>
      <c r="E70" s="185">
        <f>'ANEXO 01-ORÇAMENTO'!E77</f>
        <v>500</v>
      </c>
      <c r="F70" s="186">
        <f>'ANEXO 01-ORÇAMENTO'!F77</f>
        <v>0.48</v>
      </c>
      <c r="G70" s="186">
        <f>'ANEXO 01-ORÇAMENTO'!G77</f>
        <v>0.61</v>
      </c>
      <c r="H70" s="246">
        <f>'ANEXO 01-ORÇAMENTO'!H77</f>
        <v>305</v>
      </c>
      <c r="I70" s="274">
        <v>0</v>
      </c>
      <c r="J70" s="273">
        <v>0</v>
      </c>
      <c r="K70" s="274">
        <v>0</v>
      </c>
      <c r="L70" s="273">
        <v>0</v>
      </c>
      <c r="M70" s="303">
        <f>H70</f>
        <v>305</v>
      </c>
      <c r="N70" s="273">
        <v>1</v>
      </c>
      <c r="O70" s="303">
        <f>M70</f>
        <v>305</v>
      </c>
      <c r="P70" s="273">
        <v>1</v>
      </c>
    </row>
    <row r="71" spans="1:16" s="47" customFormat="1" ht="38.25" x14ac:dyDescent="0.2">
      <c r="A71" s="272" t="str">
        <f>'ANEXO 01-ORÇAMENTO'!A78</f>
        <v>6.2</v>
      </c>
      <c r="B71" s="180" t="str">
        <f>'ANEXO 01-ORÇAMENTO'!B78</f>
        <v>74131/004</v>
      </c>
      <c r="C71" s="245" t="str">
        <f>'ANEXO 01-ORÇAMENTO'!C78</f>
        <v>QUADRO DE DISTRIBUICAO DE ENERGIA DE EMBUTIR, EM CHAPA METALICA, PARA *15 DISJUNTORES TERMOMAGNETICOS MONOPOLARES, COM BARRAMENTO TRIFASICO E NEUTRO, FORNECIMENTO E INSTALACAO</v>
      </c>
      <c r="D71" s="157" t="str">
        <f>'ANEXO 01-ORÇAMENTO'!D78</f>
        <v>UND.</v>
      </c>
      <c r="E71" s="185">
        <f>'ANEXO 01-ORÇAMENTO'!E78</f>
        <v>2</v>
      </c>
      <c r="F71" s="186">
        <f>'ANEXO 01-ORÇAMENTO'!F78</f>
        <v>425.87</v>
      </c>
      <c r="G71" s="186">
        <f>'ANEXO 01-ORÇAMENTO'!G78</f>
        <v>539.32000000000005</v>
      </c>
      <c r="H71" s="246">
        <f>'ANEXO 01-ORÇAMENTO'!H78</f>
        <v>1078.6400000000001</v>
      </c>
      <c r="I71" s="274">
        <v>0</v>
      </c>
      <c r="J71" s="273">
        <v>0</v>
      </c>
      <c r="K71" s="274">
        <v>0</v>
      </c>
      <c r="L71" s="273">
        <v>0</v>
      </c>
      <c r="M71" s="303">
        <f t="shared" ref="M71:M82" si="15">H71</f>
        <v>1078.6400000000001</v>
      </c>
      <c r="N71" s="273">
        <v>1</v>
      </c>
      <c r="O71" s="303">
        <f t="shared" ref="O71:O82" si="16">M71</f>
        <v>1078.6400000000001</v>
      </c>
      <c r="P71" s="273">
        <v>1</v>
      </c>
    </row>
    <row r="72" spans="1:16" s="47" customFormat="1" ht="25.5" x14ac:dyDescent="0.2">
      <c r="A72" s="272" t="str">
        <f>'ANEXO 01-ORÇAMENTO'!A79</f>
        <v>6.3</v>
      </c>
      <c r="B72" s="180">
        <f>'ANEXO 01-ORÇAMENTO'!B79</f>
        <v>93653</v>
      </c>
      <c r="C72" s="245" t="str">
        <f>'ANEXO 01-ORÇAMENTO'!C79</f>
        <v>DISJUNTOR MONOPOLAR TIPO DIN, CORRENTE NOMINAL DE 10A - FORNECIMENTO E INSTALAÇÃO. AF_04/2016</v>
      </c>
      <c r="D72" s="157" t="str">
        <f>'ANEXO 01-ORÇAMENTO'!D79</f>
        <v>UND.</v>
      </c>
      <c r="E72" s="185">
        <f>'ANEXO 01-ORÇAMENTO'!E79</f>
        <v>1</v>
      </c>
      <c r="F72" s="186">
        <f>'ANEXO 01-ORÇAMENTO'!F79</f>
        <v>8.67</v>
      </c>
      <c r="G72" s="186">
        <f>'ANEXO 01-ORÇAMENTO'!G79</f>
        <v>10.98</v>
      </c>
      <c r="H72" s="246">
        <f>'ANEXO 01-ORÇAMENTO'!H79</f>
        <v>10.98</v>
      </c>
      <c r="I72" s="274">
        <v>0</v>
      </c>
      <c r="J72" s="273">
        <v>0</v>
      </c>
      <c r="K72" s="274">
        <v>0</v>
      </c>
      <c r="L72" s="273">
        <v>0</v>
      </c>
      <c r="M72" s="303">
        <f t="shared" si="15"/>
        <v>10.98</v>
      </c>
      <c r="N72" s="273">
        <v>1</v>
      </c>
      <c r="O72" s="303">
        <f t="shared" si="16"/>
        <v>10.98</v>
      </c>
      <c r="P72" s="273">
        <v>1</v>
      </c>
    </row>
    <row r="73" spans="1:16" s="47" customFormat="1" ht="25.5" x14ac:dyDescent="0.2">
      <c r="A73" s="272" t="str">
        <f>'ANEXO 01-ORÇAMENTO'!A80</f>
        <v>6.4</v>
      </c>
      <c r="B73" s="180">
        <f>'ANEXO 01-ORÇAMENTO'!B80</f>
        <v>93654</v>
      </c>
      <c r="C73" s="245" t="str">
        <f>'ANEXO 01-ORÇAMENTO'!C80</f>
        <v>DISJUNTOR MONOPOLAR TIPO DIN, CORRENTE NOMINAL DE 16A - FORNECIMENTO E INSTALAÇÃO. AF_04/2016</v>
      </c>
      <c r="D73" s="157" t="str">
        <f>'ANEXO 01-ORÇAMENTO'!D80</f>
        <v>UND.</v>
      </c>
      <c r="E73" s="185">
        <f>'ANEXO 01-ORÇAMENTO'!E80</f>
        <v>14</v>
      </c>
      <c r="F73" s="186">
        <f>'ANEXO 01-ORÇAMENTO'!F80</f>
        <v>9.15</v>
      </c>
      <c r="G73" s="186">
        <f>'ANEXO 01-ORÇAMENTO'!G80</f>
        <v>11.59</v>
      </c>
      <c r="H73" s="246">
        <f>'ANEXO 01-ORÇAMENTO'!H80</f>
        <v>162.26</v>
      </c>
      <c r="I73" s="274">
        <v>0</v>
      </c>
      <c r="J73" s="273">
        <v>0</v>
      </c>
      <c r="K73" s="274">
        <v>0</v>
      </c>
      <c r="L73" s="273">
        <v>0</v>
      </c>
      <c r="M73" s="303">
        <f t="shared" si="15"/>
        <v>162.26</v>
      </c>
      <c r="N73" s="273">
        <v>1</v>
      </c>
      <c r="O73" s="303">
        <f t="shared" si="16"/>
        <v>162.26</v>
      </c>
      <c r="P73" s="273">
        <v>1</v>
      </c>
    </row>
    <row r="74" spans="1:16" s="47" customFormat="1" ht="25.5" x14ac:dyDescent="0.2">
      <c r="A74" s="272" t="str">
        <f>'ANEXO 01-ORÇAMENTO'!A81</f>
        <v>6.5</v>
      </c>
      <c r="B74" s="180">
        <f>'ANEXO 01-ORÇAMENTO'!B81</f>
        <v>93655</v>
      </c>
      <c r="C74" s="245" t="str">
        <f>'ANEXO 01-ORÇAMENTO'!C81</f>
        <v>DISJUNTOR MONOPOLAR TIPO DIN, CORRENTE NOMINAL DE 20A - FORNECIMENTO EINSTALAÇÃO. AF_04/2016</v>
      </c>
      <c r="D74" s="157" t="str">
        <f>'ANEXO 01-ORÇAMENTO'!D81</f>
        <v>UND.</v>
      </c>
      <c r="E74" s="185">
        <f>'ANEXO 01-ORÇAMENTO'!E81</f>
        <v>12</v>
      </c>
      <c r="F74" s="186">
        <f>'ANEXO 01-ORÇAMENTO'!F81</f>
        <v>10</v>
      </c>
      <c r="G74" s="186">
        <f>'ANEXO 01-ORÇAMENTO'!G81</f>
        <v>12.66</v>
      </c>
      <c r="H74" s="246">
        <f>'ANEXO 01-ORÇAMENTO'!H81</f>
        <v>151.91999999999999</v>
      </c>
      <c r="I74" s="274">
        <v>0</v>
      </c>
      <c r="J74" s="273">
        <v>0</v>
      </c>
      <c r="K74" s="274">
        <v>0</v>
      </c>
      <c r="L74" s="273">
        <v>0</v>
      </c>
      <c r="M74" s="303">
        <f t="shared" si="15"/>
        <v>151.91999999999999</v>
      </c>
      <c r="N74" s="273">
        <v>1</v>
      </c>
      <c r="O74" s="303">
        <f t="shared" si="16"/>
        <v>151.91999999999999</v>
      </c>
      <c r="P74" s="273">
        <v>1</v>
      </c>
    </row>
    <row r="75" spans="1:16" s="47" customFormat="1" ht="25.5" x14ac:dyDescent="0.2">
      <c r="A75" s="272" t="str">
        <f>'ANEXO 01-ORÇAMENTO'!A82</f>
        <v>6.6</v>
      </c>
      <c r="B75" s="180">
        <f>'ANEXO 01-ORÇAMENTO'!B82</f>
        <v>91953</v>
      </c>
      <c r="C75" s="245" t="str">
        <f>'ANEXO 01-ORÇAMENTO'!C82</f>
        <v>INTERRUPTOR SIMPLES (1 MÓDULO), 10A/250V, INCLUINDO SUPORTE E PLACA - FORNECIMENTO E INSTALAÇÃO. AF_12/2015</v>
      </c>
      <c r="D75" s="157" t="str">
        <f>'ANEXO 01-ORÇAMENTO'!D82</f>
        <v>UND.</v>
      </c>
      <c r="E75" s="185">
        <f>'ANEXO 01-ORÇAMENTO'!E82</f>
        <v>5</v>
      </c>
      <c r="F75" s="186">
        <f>'ANEXO 01-ORÇAMENTO'!F82</f>
        <v>20.52</v>
      </c>
      <c r="G75" s="186">
        <f>'ANEXO 01-ORÇAMENTO'!G82</f>
        <v>25.99</v>
      </c>
      <c r="H75" s="246">
        <f>'ANEXO 01-ORÇAMENTO'!H82</f>
        <v>129.94999999999999</v>
      </c>
      <c r="I75" s="274">
        <v>0</v>
      </c>
      <c r="J75" s="273">
        <v>0</v>
      </c>
      <c r="K75" s="274">
        <v>0</v>
      </c>
      <c r="L75" s="273">
        <v>0</v>
      </c>
      <c r="M75" s="303">
        <f t="shared" si="15"/>
        <v>129.94999999999999</v>
      </c>
      <c r="N75" s="273">
        <v>1</v>
      </c>
      <c r="O75" s="303">
        <f t="shared" si="16"/>
        <v>129.94999999999999</v>
      </c>
      <c r="P75" s="273">
        <v>1</v>
      </c>
    </row>
    <row r="76" spans="1:16" s="47" customFormat="1" ht="25.5" x14ac:dyDescent="0.2">
      <c r="A76" s="272" t="str">
        <f>'ANEXO 01-ORÇAMENTO'!A83</f>
        <v>6.7</v>
      </c>
      <c r="B76" s="180">
        <f>'ANEXO 01-ORÇAMENTO'!B83</f>
        <v>91958</v>
      </c>
      <c r="C76" s="245" t="str">
        <f>'ANEXO 01-ORÇAMENTO'!C83</f>
        <v>INTERRUPTOR SIMPLES (2 MÓDULOS), 10A/250V, SEM SUPORTE E SEM PLACA - FORNECIMENTO E INSTALAÇÃO. AF_12/2015</v>
      </c>
      <c r="D76" s="157" t="str">
        <f>'ANEXO 01-ORÇAMENTO'!D83</f>
        <v>UND.</v>
      </c>
      <c r="E76" s="185">
        <f>'ANEXO 01-ORÇAMENTO'!E83</f>
        <v>3</v>
      </c>
      <c r="F76" s="186">
        <f>'ANEXO 01-ORÇAMENTO'!F83</f>
        <v>26.14</v>
      </c>
      <c r="G76" s="186">
        <f>'ANEXO 01-ORÇAMENTO'!G83</f>
        <v>33.1</v>
      </c>
      <c r="H76" s="246">
        <f>'ANEXO 01-ORÇAMENTO'!H83</f>
        <v>99.3</v>
      </c>
      <c r="I76" s="274">
        <v>0</v>
      </c>
      <c r="J76" s="273">
        <v>0</v>
      </c>
      <c r="K76" s="274">
        <v>0</v>
      </c>
      <c r="L76" s="273">
        <v>0</v>
      </c>
      <c r="M76" s="303">
        <f t="shared" si="15"/>
        <v>99.3</v>
      </c>
      <c r="N76" s="273">
        <v>1</v>
      </c>
      <c r="O76" s="303">
        <f t="shared" si="16"/>
        <v>99.3</v>
      </c>
      <c r="P76" s="273">
        <v>1</v>
      </c>
    </row>
    <row r="77" spans="1:16" s="47" customFormat="1" ht="25.5" x14ac:dyDescent="0.2">
      <c r="A77" s="272" t="str">
        <f>'ANEXO 01-ORÇAMENTO'!A84</f>
        <v>6.8</v>
      </c>
      <c r="B77" s="180">
        <f>'ANEXO 01-ORÇAMENTO'!B84</f>
        <v>91967</v>
      </c>
      <c r="C77" s="245" t="str">
        <f>'ANEXO 01-ORÇAMENTO'!C84</f>
        <v>INTERRUPTOR SIMPLES (3 MÓDULOS), 10A/250V, INCLUINDO SUPORTE E PLACA -FORNECIMENTO E INSTALAÇÃO. AF_12/2015</v>
      </c>
      <c r="D77" s="157" t="str">
        <f>'ANEXO 01-ORÇAMENTO'!D84</f>
        <v>UND.</v>
      </c>
      <c r="E77" s="185">
        <f>'ANEXO 01-ORÇAMENTO'!E84</f>
        <v>1</v>
      </c>
      <c r="F77" s="186">
        <f>'ANEXO 01-ORÇAMENTO'!F84</f>
        <v>44.45</v>
      </c>
      <c r="G77" s="186">
        <f>'ANEXO 01-ORÇAMENTO'!G84</f>
        <v>56.29</v>
      </c>
      <c r="H77" s="246">
        <f>'ANEXO 01-ORÇAMENTO'!H84</f>
        <v>56.29</v>
      </c>
      <c r="I77" s="274">
        <v>0</v>
      </c>
      <c r="J77" s="273">
        <v>0</v>
      </c>
      <c r="K77" s="274">
        <v>0</v>
      </c>
      <c r="L77" s="273">
        <v>0</v>
      </c>
      <c r="M77" s="303">
        <f t="shared" si="15"/>
        <v>56.29</v>
      </c>
      <c r="N77" s="273">
        <v>1</v>
      </c>
      <c r="O77" s="303">
        <f t="shared" si="16"/>
        <v>56.29</v>
      </c>
      <c r="P77" s="273">
        <v>1</v>
      </c>
    </row>
    <row r="78" spans="1:16" s="47" customFormat="1" ht="25.5" x14ac:dyDescent="0.2">
      <c r="A78" s="272" t="str">
        <f>'ANEXO 01-ORÇAMENTO'!A85</f>
        <v>6.9</v>
      </c>
      <c r="B78" s="180">
        <f>'ANEXO 01-ORÇAMENTO'!B85</f>
        <v>97593</v>
      </c>
      <c r="C78" s="245" t="str">
        <f>'ANEXO 01-ORÇAMENTO'!C85</f>
        <v>LUMINÁRIA TIPO SPOT, DE SOBREPOR, COM 1 LÂMPADA DE 15 W - FORNECIMENTO E INSTALAÇÃO. AF_11/2017</v>
      </c>
      <c r="D78" s="157" t="str">
        <f>'ANEXO 01-ORÇAMENTO'!D85</f>
        <v>UND.</v>
      </c>
      <c r="E78" s="185">
        <f>'ANEXO 01-ORÇAMENTO'!E85</f>
        <v>11</v>
      </c>
      <c r="F78" s="186">
        <f>'ANEXO 01-ORÇAMENTO'!F85</f>
        <v>71.55</v>
      </c>
      <c r="G78" s="186">
        <f>'ANEXO 01-ORÇAMENTO'!G85</f>
        <v>90.61</v>
      </c>
      <c r="H78" s="246">
        <f>'ANEXO 01-ORÇAMENTO'!H85</f>
        <v>996.71</v>
      </c>
      <c r="I78" s="274">
        <v>0</v>
      </c>
      <c r="J78" s="273">
        <v>0</v>
      </c>
      <c r="K78" s="274">
        <v>0</v>
      </c>
      <c r="L78" s="273">
        <v>0</v>
      </c>
      <c r="M78" s="303">
        <f t="shared" si="15"/>
        <v>996.71</v>
      </c>
      <c r="N78" s="273">
        <v>1</v>
      </c>
      <c r="O78" s="303">
        <f t="shared" si="16"/>
        <v>996.71</v>
      </c>
      <c r="P78" s="273">
        <v>1</v>
      </c>
    </row>
    <row r="79" spans="1:16" s="47" customFormat="1" ht="25.5" x14ac:dyDescent="0.2">
      <c r="A79" s="272" t="str">
        <f>'ANEXO 01-ORÇAMENTO'!A86</f>
        <v>6.10</v>
      </c>
      <c r="B79" s="180">
        <f>'ANEXO 01-ORÇAMENTO'!B86</f>
        <v>92000</v>
      </c>
      <c r="C79" s="245" t="str">
        <f>'ANEXO 01-ORÇAMENTO'!C86</f>
        <v>TOMADA BAIXA DE EMBUTIR (1 MÓDULO), 2P+T 10 A, INCLUINDO SUPORTE E PLACA - FORNECIMENTO E INSTALAÇÃO. AF_12/2015</v>
      </c>
      <c r="D79" s="157" t="str">
        <f>'ANEXO 01-ORÇAMENTO'!D86</f>
        <v>UND.</v>
      </c>
      <c r="E79" s="185">
        <f>'ANEXO 01-ORÇAMENTO'!E86</f>
        <v>2</v>
      </c>
      <c r="F79" s="186">
        <f>'ANEXO 01-ORÇAMENTO'!F86</f>
        <v>21.7</v>
      </c>
      <c r="G79" s="186">
        <f>'ANEXO 01-ORÇAMENTO'!G86</f>
        <v>27.48</v>
      </c>
      <c r="H79" s="246">
        <f>'ANEXO 01-ORÇAMENTO'!H86</f>
        <v>54.96</v>
      </c>
      <c r="I79" s="274">
        <v>0</v>
      </c>
      <c r="J79" s="273">
        <v>0</v>
      </c>
      <c r="K79" s="274">
        <v>0</v>
      </c>
      <c r="L79" s="273">
        <v>0</v>
      </c>
      <c r="M79" s="303">
        <f t="shared" si="15"/>
        <v>54.96</v>
      </c>
      <c r="N79" s="273">
        <v>1</v>
      </c>
      <c r="O79" s="303">
        <f t="shared" si="16"/>
        <v>54.96</v>
      </c>
      <c r="P79" s="273">
        <v>1</v>
      </c>
    </row>
    <row r="80" spans="1:16" s="47" customFormat="1" ht="25.5" x14ac:dyDescent="0.2">
      <c r="A80" s="272" t="str">
        <f>'ANEXO 01-ORÇAMENTO'!A87</f>
        <v>6.11</v>
      </c>
      <c r="B80" s="180">
        <f>'ANEXO 01-ORÇAMENTO'!B87</f>
        <v>92004</v>
      </c>
      <c r="C80" s="245" t="str">
        <f>'ANEXO 01-ORÇAMENTO'!C87</f>
        <v>TOMADA MÉDIA DE EMBUTIR (2 MÓDULOS), 2P+T 10 A, INCLUINDO SUPORTE E PLACA - FORNECIMENTO E INSTALAÇÃO. AF_12/2015</v>
      </c>
      <c r="D80" s="157" t="str">
        <f>'ANEXO 01-ORÇAMENTO'!D87</f>
        <v>UND.</v>
      </c>
      <c r="E80" s="185">
        <f>'ANEXO 01-ORÇAMENTO'!E87</f>
        <v>13</v>
      </c>
      <c r="F80" s="186">
        <f>'ANEXO 01-ORÇAMENTO'!F87</f>
        <v>40.200000000000003</v>
      </c>
      <c r="G80" s="186">
        <f>'ANEXO 01-ORÇAMENTO'!G87</f>
        <v>50.91</v>
      </c>
      <c r="H80" s="246">
        <f>'ANEXO 01-ORÇAMENTO'!H87</f>
        <v>661.83</v>
      </c>
      <c r="I80" s="274">
        <v>0</v>
      </c>
      <c r="J80" s="273">
        <v>0</v>
      </c>
      <c r="K80" s="274">
        <v>0</v>
      </c>
      <c r="L80" s="273">
        <v>0</v>
      </c>
      <c r="M80" s="303">
        <f t="shared" si="15"/>
        <v>661.83</v>
      </c>
      <c r="N80" s="273">
        <v>1</v>
      </c>
      <c r="O80" s="303">
        <f t="shared" si="16"/>
        <v>661.83</v>
      </c>
      <c r="P80" s="273">
        <v>1</v>
      </c>
    </row>
    <row r="81" spans="1:16" s="47" customFormat="1" ht="25.5" x14ac:dyDescent="0.2">
      <c r="A81" s="272" t="str">
        <f>'ANEXO 01-ORÇAMENTO'!A88</f>
        <v>6.12</v>
      </c>
      <c r="B81" s="180">
        <f>'ANEXO 01-ORÇAMENTO'!B88</f>
        <v>91993</v>
      </c>
      <c r="C81" s="245" t="str">
        <f>'ANEXO 01-ORÇAMENTO'!C88</f>
        <v>TOMADA ALTA DE EMBUTIR (1 MÓDULO), 2P+T 20 A, INCLUINDO SUPORTE E PLACA - FORNECIMENTO E INSTALAÇÃO. AF_12/2015</v>
      </c>
      <c r="D81" s="157" t="str">
        <f>'ANEXO 01-ORÇAMENTO'!D88</f>
        <v>UND.</v>
      </c>
      <c r="E81" s="185">
        <f>'ANEXO 01-ORÇAMENTO'!E88</f>
        <v>5</v>
      </c>
      <c r="F81" s="186">
        <f>'ANEXO 01-ORÇAMENTO'!F88</f>
        <v>33.21</v>
      </c>
      <c r="G81" s="186">
        <f>'ANEXO 01-ORÇAMENTO'!G88</f>
        <v>42.06</v>
      </c>
      <c r="H81" s="246">
        <f>'ANEXO 01-ORÇAMENTO'!H88</f>
        <v>210.3</v>
      </c>
      <c r="I81" s="274">
        <v>0</v>
      </c>
      <c r="J81" s="273">
        <v>0</v>
      </c>
      <c r="K81" s="274">
        <v>0</v>
      </c>
      <c r="L81" s="273">
        <v>0</v>
      </c>
      <c r="M81" s="303">
        <f t="shared" si="15"/>
        <v>210.3</v>
      </c>
      <c r="N81" s="273">
        <v>1</v>
      </c>
      <c r="O81" s="303">
        <f t="shared" si="16"/>
        <v>210.3</v>
      </c>
      <c r="P81" s="273">
        <v>1</v>
      </c>
    </row>
    <row r="82" spans="1:16" s="47" customFormat="1" ht="25.5" x14ac:dyDescent="0.2">
      <c r="A82" s="272" t="str">
        <f>'ANEXO 01-ORÇAMENTO'!A89</f>
        <v>6.13</v>
      </c>
      <c r="B82" s="180">
        <f>'ANEXO 01-ORÇAMENTO'!B89</f>
        <v>91926</v>
      </c>
      <c r="C82" s="245" t="str">
        <f>'ANEXO 01-ORÇAMENTO'!C89</f>
        <v>CABO DE COBRE FLEXÍVEL ISOLADO, 2,5 MM², ANTI-CHAMA 450/750 V, PARA CIRCUITOS TERMINAIS - FORNECIMENTO E INSTALAÇÃO. AF_12/2015</v>
      </c>
      <c r="D82" s="157" t="str">
        <f>'ANEXO 01-ORÇAMENTO'!D89</f>
        <v>M</v>
      </c>
      <c r="E82" s="185">
        <f>'ANEXO 01-ORÇAMENTO'!E89</f>
        <v>1250</v>
      </c>
      <c r="F82" s="186">
        <f>'ANEXO 01-ORÇAMENTO'!F89</f>
        <v>2.42</v>
      </c>
      <c r="G82" s="186">
        <f>'ANEXO 01-ORÇAMENTO'!G89</f>
        <v>3.06</v>
      </c>
      <c r="H82" s="246">
        <f>'ANEXO 01-ORÇAMENTO'!H89</f>
        <v>3825</v>
      </c>
      <c r="I82" s="274">
        <v>0</v>
      </c>
      <c r="J82" s="273">
        <v>0</v>
      </c>
      <c r="K82" s="274">
        <v>0</v>
      </c>
      <c r="L82" s="273">
        <v>0</v>
      </c>
      <c r="M82" s="303">
        <f t="shared" si="15"/>
        <v>3825</v>
      </c>
      <c r="N82" s="273">
        <v>1</v>
      </c>
      <c r="O82" s="303">
        <f t="shared" si="16"/>
        <v>3825</v>
      </c>
      <c r="P82" s="273">
        <v>1</v>
      </c>
    </row>
    <row r="83" spans="1:16" s="47" customFormat="1" ht="25.5" x14ac:dyDescent="0.2">
      <c r="A83" s="272" t="str">
        <f>'ANEXO 01-ORÇAMENTO'!A90</f>
        <v>6.14</v>
      </c>
      <c r="B83" s="180">
        <f>'ANEXO 01-ORÇAMENTO'!B90</f>
        <v>91930</v>
      </c>
      <c r="C83" s="245" t="str">
        <f>'ANEXO 01-ORÇAMENTO'!C90</f>
        <v>CABO DE COBRE FLEXÍVEL ISOLADO, 6 MM², ANTI-CHAMA 450/750 V, PARA CIRCUITOS TERMINAIS - FORNECIMENTO E INSTALAÇÃO. AF_12/2015</v>
      </c>
      <c r="D83" s="157" t="str">
        <f>'ANEXO 01-ORÇAMENTO'!D90</f>
        <v>M</v>
      </c>
      <c r="E83" s="185">
        <f>'ANEXO 01-ORÇAMENTO'!E90</f>
        <v>400</v>
      </c>
      <c r="F83" s="186">
        <f>'ANEXO 01-ORÇAMENTO'!F90</f>
        <v>5.62</v>
      </c>
      <c r="G83" s="186">
        <f>'ANEXO 01-ORÇAMENTO'!G90</f>
        <v>7.12</v>
      </c>
      <c r="H83" s="246">
        <f>'ANEXO 01-ORÇAMENTO'!H90</f>
        <v>2848</v>
      </c>
      <c r="I83" s="274">
        <v>0</v>
      </c>
      <c r="J83" s="273">
        <v>0</v>
      </c>
      <c r="K83" s="274">
        <v>0</v>
      </c>
      <c r="L83" s="273">
        <v>0</v>
      </c>
      <c r="M83" s="303">
        <f>H83</f>
        <v>2848</v>
      </c>
      <c r="N83" s="273">
        <v>1</v>
      </c>
      <c r="O83" s="303">
        <f>M83</f>
        <v>2848</v>
      </c>
      <c r="P83" s="273">
        <v>1</v>
      </c>
    </row>
    <row r="84" spans="1:16" s="47" customFormat="1" ht="25.5" x14ac:dyDescent="0.2">
      <c r="A84" s="272" t="str">
        <f>'ANEXO 01-ORÇAMENTO'!A91</f>
        <v>6.15</v>
      </c>
      <c r="B84" s="180">
        <f>'ANEXO 01-ORÇAMENTO'!B91</f>
        <v>91836</v>
      </c>
      <c r="C84" s="245" t="str">
        <f>'ANEXO 01-ORÇAMENTO'!C91</f>
        <v>ELETRODUTO FLEXÍVEL CORRUGADO, PVC, DN 32 MM (1"), PARA CIRCUITOS TERMINAIS, INSTALADO EM FORRO - FORNECIMENTO E INSTALAÇÃO. AF_12/2015</v>
      </c>
      <c r="D84" s="157" t="str">
        <f>'ANEXO 01-ORÇAMENTO'!D91</f>
        <v>M</v>
      </c>
      <c r="E84" s="185">
        <f>'ANEXO 01-ORÇAMENTO'!E91</f>
        <v>280</v>
      </c>
      <c r="F84" s="186">
        <f>'ANEXO 01-ORÇAMENTO'!F91</f>
        <v>7.86</v>
      </c>
      <c r="G84" s="186">
        <f>'ANEXO 01-ORÇAMENTO'!G91</f>
        <v>9.9499999999999993</v>
      </c>
      <c r="H84" s="246">
        <f>'ANEXO 01-ORÇAMENTO'!H91</f>
        <v>2786</v>
      </c>
      <c r="I84" s="274">
        <v>0</v>
      </c>
      <c r="J84" s="273">
        <v>0</v>
      </c>
      <c r="K84" s="274">
        <v>0</v>
      </c>
      <c r="L84" s="273">
        <v>0</v>
      </c>
      <c r="M84" s="303">
        <f t="shared" ref="M84:M86" si="17">H84</f>
        <v>2786</v>
      </c>
      <c r="N84" s="273">
        <v>1</v>
      </c>
      <c r="O84" s="303">
        <f t="shared" ref="O84:O86" si="18">M84</f>
        <v>2786</v>
      </c>
      <c r="P84" s="273">
        <v>1</v>
      </c>
    </row>
    <row r="85" spans="1:16" s="47" customFormat="1" ht="25.5" x14ac:dyDescent="0.2">
      <c r="A85" s="272" t="str">
        <f>'ANEXO 01-ORÇAMENTO'!A92</f>
        <v>6.16</v>
      </c>
      <c r="B85" s="180">
        <f>'ANEXO 01-ORÇAMENTO'!B92</f>
        <v>91856</v>
      </c>
      <c r="C85" s="245" t="str">
        <f>'ANEXO 01-ORÇAMENTO'!C92</f>
        <v>ELETRODUTO FLEXÍVEL CORRUGADO, PVC, DN 32 MM (1"), PARA CIRCUITOS TERMINAIS, INSTALADO EM PAREDE - FORNECIMENTO E INSTALAÇÃO. AF_12/2015</v>
      </c>
      <c r="D85" s="157" t="str">
        <f>'ANEXO 01-ORÇAMENTO'!D92</f>
        <v>M</v>
      </c>
      <c r="E85" s="185">
        <f>'ANEXO 01-ORÇAMENTO'!E92</f>
        <v>53.2</v>
      </c>
      <c r="F85" s="186">
        <f>'ANEXO 01-ORÇAMENTO'!F92</f>
        <v>8.61</v>
      </c>
      <c r="G85" s="186">
        <f>'ANEXO 01-ORÇAMENTO'!G92</f>
        <v>10.9</v>
      </c>
      <c r="H85" s="246">
        <f>'ANEXO 01-ORÇAMENTO'!H92</f>
        <v>579.88</v>
      </c>
      <c r="I85" s="274">
        <v>0</v>
      </c>
      <c r="J85" s="273">
        <v>0</v>
      </c>
      <c r="K85" s="274">
        <v>0</v>
      </c>
      <c r="L85" s="273">
        <v>0</v>
      </c>
      <c r="M85" s="303">
        <f t="shared" si="17"/>
        <v>579.88</v>
      </c>
      <c r="N85" s="273">
        <v>1</v>
      </c>
      <c r="O85" s="303">
        <f t="shared" si="18"/>
        <v>579.88</v>
      </c>
      <c r="P85" s="273">
        <v>1</v>
      </c>
    </row>
    <row r="86" spans="1:16" s="47" customFormat="1" ht="12.75" x14ac:dyDescent="0.2">
      <c r="A86" s="272" t="str">
        <f>'ANEXO 01-ORÇAMENTO'!A93</f>
        <v>6.17</v>
      </c>
      <c r="B86" s="180" t="str">
        <f>'ANEXO 01-ORÇAMENTO'!B93</f>
        <v>MERCADO</v>
      </c>
      <c r="C86" s="245" t="str">
        <f>'ANEXO 01-ORÇAMENTO'!C93</f>
        <v>EXAUSTOR MECÂNICO PARA BANHEIRO 80M³/H COM DUTO FLEXÍVEL- KIT</v>
      </c>
      <c r="D86" s="157" t="str">
        <f>'ANEXO 01-ORÇAMENTO'!D93</f>
        <v>UND.</v>
      </c>
      <c r="E86" s="185">
        <f>'ANEXO 01-ORÇAMENTO'!E93</f>
        <v>1</v>
      </c>
      <c r="F86" s="186">
        <f>'ANEXO 01-ORÇAMENTO'!F93</f>
        <v>110</v>
      </c>
      <c r="G86" s="186">
        <f>'ANEXO 01-ORÇAMENTO'!G93</f>
        <v>139.30000000000001</v>
      </c>
      <c r="H86" s="246">
        <f>'ANEXO 01-ORÇAMENTO'!H93</f>
        <v>139.30000000000001</v>
      </c>
      <c r="I86" s="274">
        <v>0</v>
      </c>
      <c r="J86" s="273">
        <v>0</v>
      </c>
      <c r="K86" s="274">
        <v>0</v>
      </c>
      <c r="L86" s="273">
        <v>0</v>
      </c>
      <c r="M86" s="303">
        <f t="shared" si="17"/>
        <v>139.30000000000001</v>
      </c>
      <c r="N86" s="273">
        <v>1</v>
      </c>
      <c r="O86" s="303">
        <f t="shared" si="18"/>
        <v>139.30000000000001</v>
      </c>
      <c r="P86" s="273">
        <v>1</v>
      </c>
    </row>
    <row r="87" spans="1:16" s="49" customFormat="1" ht="12.75" x14ac:dyDescent="0.2">
      <c r="A87" s="376"/>
      <c r="B87" s="377"/>
      <c r="C87" s="371" t="str">
        <f>'ANEXO 01-ORÇAMENTO'!C94</f>
        <v>Total do Item (R$)</v>
      </c>
      <c r="D87" s="372"/>
      <c r="E87" s="373"/>
      <c r="F87" s="374"/>
      <c r="G87" s="374"/>
      <c r="H87" s="375">
        <f>'ANEXO 01-ORÇAMENTO'!H94</f>
        <v>14096.32</v>
      </c>
      <c r="I87" s="458">
        <f>SUM(I76:I86)</f>
        <v>0</v>
      </c>
      <c r="J87" s="457">
        <v>0</v>
      </c>
      <c r="K87" s="458">
        <f>SUM(K76:K86)</f>
        <v>0</v>
      </c>
      <c r="L87" s="457">
        <v>0</v>
      </c>
      <c r="M87" s="458">
        <f>SUM(M70:M86)</f>
        <v>14096.32</v>
      </c>
      <c r="N87" s="457">
        <v>1</v>
      </c>
      <c r="O87" s="458">
        <f>SUM(O70:O86)</f>
        <v>14096.32</v>
      </c>
      <c r="P87" s="457">
        <v>1</v>
      </c>
    </row>
    <row r="88" spans="1:16" s="49" customFormat="1" ht="25.5" x14ac:dyDescent="0.2">
      <c r="A88" s="364">
        <f>'ANEXO 01-ORÇAMENTO'!A95</f>
        <v>7</v>
      </c>
      <c r="B88" s="365"/>
      <c r="C88" s="366" t="str">
        <f>'ANEXO 01-ORÇAMENTO'!C95</f>
        <v>INSTALAÇÕES HIDROSSANITÁRIAS (BEBEDOUROS, LAVATÓRIO E MÁQUINA DE LAVAR ROUPAS)</v>
      </c>
      <c r="D88" s="367"/>
      <c r="E88" s="368"/>
      <c r="F88" s="369"/>
      <c r="G88" s="369"/>
      <c r="H88" s="370"/>
      <c r="I88" s="649"/>
      <c r="J88" s="650"/>
      <c r="K88" s="651"/>
      <c r="L88" s="650"/>
      <c r="M88" s="651"/>
      <c r="N88" s="650"/>
      <c r="O88" s="651"/>
      <c r="P88" s="650"/>
    </row>
    <row r="89" spans="1:16" s="47" customFormat="1" ht="25.5" x14ac:dyDescent="0.2">
      <c r="A89" s="272" t="str">
        <f>'ANEXO 01-ORÇAMENTO'!A96</f>
        <v>7.1</v>
      </c>
      <c r="B89" s="180">
        <f>'ANEXO 01-ORÇAMENTO'!B96</f>
        <v>86904</v>
      </c>
      <c r="C89" s="245" t="str">
        <f>'ANEXO 01-ORÇAMENTO'!C96</f>
        <v>LAVATÓRIO LOUÇA BRANCA SUSPENSO, 29,5 X 39CM OU EQUIVALENTE, PADRÃO POPULAR - FORNECIMENTO E INSTALAÇÃO. AF_12/2013</v>
      </c>
      <c r="D89" s="157" t="str">
        <f>'ANEXO 01-ORÇAMENTO'!D96</f>
        <v>UND.</v>
      </c>
      <c r="E89" s="185">
        <f>'ANEXO 01-ORÇAMENTO'!E96</f>
        <v>1</v>
      </c>
      <c r="F89" s="186">
        <f>'ANEXO 01-ORÇAMENTO'!F96</f>
        <v>105.06</v>
      </c>
      <c r="G89" s="186">
        <f>'ANEXO 01-ORÇAMENTO'!G96</f>
        <v>133.05000000000001</v>
      </c>
      <c r="H89" s="246">
        <f>'ANEXO 01-ORÇAMENTO'!H96</f>
        <v>133.05000000000001</v>
      </c>
      <c r="I89" s="274">
        <v>0</v>
      </c>
      <c r="J89" s="273">
        <v>0</v>
      </c>
      <c r="K89" s="274">
        <v>0</v>
      </c>
      <c r="L89" s="273">
        <v>0</v>
      </c>
      <c r="M89" s="246">
        <f>H89</f>
        <v>133.05000000000001</v>
      </c>
      <c r="N89" s="273">
        <v>1</v>
      </c>
      <c r="O89" s="303">
        <f>M89</f>
        <v>133.05000000000001</v>
      </c>
      <c r="P89" s="273">
        <v>1</v>
      </c>
    </row>
    <row r="90" spans="1:16" s="47" customFormat="1" ht="12.75" x14ac:dyDescent="0.2">
      <c r="A90" s="272" t="str">
        <f>'ANEXO 01-ORÇAMENTO'!A97</f>
        <v>7.2</v>
      </c>
      <c r="B90" s="180">
        <f>'ANEXO 01-ORÇAMENTO'!B97</f>
        <v>13415</v>
      </c>
      <c r="C90" s="245" t="str">
        <f>'ANEXO 01-ORÇAMENTO'!C97</f>
        <v>TORNEIRA CROMADA DE MESA PARA LAVATORIO, PADRAO POPULAR, 1/2 " OU 3/4 " (REF1193)</v>
      </c>
      <c r="D90" s="157" t="str">
        <f>'ANEXO 01-ORÇAMENTO'!D97</f>
        <v>UND.</v>
      </c>
      <c r="E90" s="185">
        <f>'ANEXO 01-ORÇAMENTO'!E97</f>
        <v>1</v>
      </c>
      <c r="F90" s="186">
        <f>'ANEXO 01-ORÇAMENTO'!F97</f>
        <v>64</v>
      </c>
      <c r="G90" s="186">
        <f>'ANEXO 01-ORÇAMENTO'!G97</f>
        <v>81.05</v>
      </c>
      <c r="H90" s="246">
        <f>'ANEXO 01-ORÇAMENTO'!H97</f>
        <v>81.05</v>
      </c>
      <c r="I90" s="274">
        <v>0</v>
      </c>
      <c r="J90" s="273">
        <v>0</v>
      </c>
      <c r="K90" s="274">
        <v>0</v>
      </c>
      <c r="L90" s="273">
        <v>0</v>
      </c>
      <c r="M90" s="246">
        <f t="shared" ref="M90:M96" si="19">H90</f>
        <v>81.05</v>
      </c>
      <c r="N90" s="273">
        <v>1</v>
      </c>
      <c r="O90" s="303">
        <f t="shared" ref="O90:O96" si="20">M90</f>
        <v>81.05</v>
      </c>
      <c r="P90" s="273">
        <v>1</v>
      </c>
    </row>
    <row r="91" spans="1:16" s="47" customFormat="1" ht="12.75" x14ac:dyDescent="0.2">
      <c r="A91" s="272" t="str">
        <f>'ANEXO 01-ORÇAMENTO'!A98</f>
        <v>7.3</v>
      </c>
      <c r="B91" s="180">
        <f>'ANEXO 01-ORÇAMENTO'!B98</f>
        <v>9868</v>
      </c>
      <c r="C91" s="245" t="str">
        <f>'ANEXO 01-ORÇAMENTO'!C98</f>
        <v>TUBO PVC, SOLDAVEL, DN 25 MM, AGUA FRIA (NBR-5648)</v>
      </c>
      <c r="D91" s="157" t="str">
        <f>'ANEXO 01-ORÇAMENTO'!D98</f>
        <v>M</v>
      </c>
      <c r="E91" s="185">
        <f>'ANEXO 01-ORÇAMENTO'!E98</f>
        <v>10</v>
      </c>
      <c r="F91" s="186">
        <f>'ANEXO 01-ORÇAMENTO'!F98</f>
        <v>2.5</v>
      </c>
      <c r="G91" s="186">
        <f>'ANEXO 01-ORÇAMENTO'!G98</f>
        <v>3.17</v>
      </c>
      <c r="H91" s="246">
        <f>'ANEXO 01-ORÇAMENTO'!H98</f>
        <v>31.7</v>
      </c>
      <c r="I91" s="274">
        <v>0</v>
      </c>
      <c r="J91" s="273">
        <v>0</v>
      </c>
      <c r="K91" s="274">
        <v>0</v>
      </c>
      <c r="L91" s="273">
        <v>0</v>
      </c>
      <c r="M91" s="246">
        <f t="shared" si="19"/>
        <v>31.7</v>
      </c>
      <c r="N91" s="273">
        <v>1</v>
      </c>
      <c r="O91" s="303">
        <f t="shared" si="20"/>
        <v>31.7</v>
      </c>
      <c r="P91" s="273">
        <v>1</v>
      </c>
    </row>
    <row r="92" spans="1:16" s="47" customFormat="1" ht="12.75" x14ac:dyDescent="0.2">
      <c r="A92" s="272" t="str">
        <f>'ANEXO 01-ORÇAMENTO'!A99</f>
        <v>7.4</v>
      </c>
      <c r="B92" s="180">
        <f>'ANEXO 01-ORÇAMENTO'!B99</f>
        <v>3531</v>
      </c>
      <c r="C92" s="245" t="str">
        <f>'ANEXO 01-ORÇAMENTO'!C99</f>
        <v>JOELHO PVC, SOLDAVEL COM ROSCA, 90 GRAUS, 25 MM X 1/2", PARA AGUA FRIA PREDIAL</v>
      </c>
      <c r="D92" s="157" t="str">
        <f>'ANEXO 01-ORÇAMENTO'!D99</f>
        <v>UND.</v>
      </c>
      <c r="E92" s="185">
        <f>'ANEXO 01-ORÇAMENTO'!E99</f>
        <v>4</v>
      </c>
      <c r="F92" s="186">
        <f>'ANEXO 01-ORÇAMENTO'!F99</f>
        <v>1.51</v>
      </c>
      <c r="G92" s="186">
        <f>'ANEXO 01-ORÇAMENTO'!G99</f>
        <v>1.91</v>
      </c>
      <c r="H92" s="246">
        <f>'ANEXO 01-ORÇAMENTO'!H99</f>
        <v>7.64</v>
      </c>
      <c r="I92" s="274">
        <v>0</v>
      </c>
      <c r="J92" s="273">
        <v>0</v>
      </c>
      <c r="K92" s="274">
        <v>0</v>
      </c>
      <c r="L92" s="273">
        <v>0</v>
      </c>
      <c r="M92" s="246">
        <f t="shared" si="19"/>
        <v>7.64</v>
      </c>
      <c r="N92" s="273">
        <v>1</v>
      </c>
      <c r="O92" s="303">
        <f t="shared" si="20"/>
        <v>7.64</v>
      </c>
      <c r="P92" s="273">
        <v>1</v>
      </c>
    </row>
    <row r="93" spans="1:16" s="47" customFormat="1" ht="12.75" x14ac:dyDescent="0.2">
      <c r="A93" s="272" t="str">
        <f>'ANEXO 01-ORÇAMENTO'!A100</f>
        <v>7.5</v>
      </c>
      <c r="B93" s="180">
        <f>'ANEXO 01-ORÇAMENTO'!B100</f>
        <v>1956</v>
      </c>
      <c r="C93" s="245" t="str">
        <f>'ANEXO 01-ORÇAMENTO'!C100</f>
        <v>CURVA DE PVC 90 GRAUS, SOLDAVEL, 25 MM, PARA AGUA FRIA PREDIAL (NBR 5648)</v>
      </c>
      <c r="D93" s="157" t="str">
        <f>'ANEXO 01-ORÇAMENTO'!D100</f>
        <v>UND.</v>
      </c>
      <c r="E93" s="185">
        <f>'ANEXO 01-ORÇAMENTO'!E100</f>
        <v>2</v>
      </c>
      <c r="F93" s="186">
        <f>'ANEXO 01-ORÇAMENTO'!F100</f>
        <v>2.0699999999999998</v>
      </c>
      <c r="G93" s="186">
        <f>'ANEXO 01-ORÇAMENTO'!G100</f>
        <v>2.62</v>
      </c>
      <c r="H93" s="246">
        <f>'ANEXO 01-ORÇAMENTO'!H100</f>
        <v>5.24</v>
      </c>
      <c r="I93" s="274">
        <v>0</v>
      </c>
      <c r="J93" s="273">
        <v>0</v>
      </c>
      <c r="K93" s="274">
        <v>0</v>
      </c>
      <c r="L93" s="273">
        <v>0</v>
      </c>
      <c r="M93" s="246">
        <f t="shared" si="19"/>
        <v>5.24</v>
      </c>
      <c r="N93" s="273">
        <v>1</v>
      </c>
      <c r="O93" s="303">
        <f t="shared" si="20"/>
        <v>5.24</v>
      </c>
      <c r="P93" s="273">
        <v>1</v>
      </c>
    </row>
    <row r="94" spans="1:16" s="47" customFormat="1" ht="12.75" x14ac:dyDescent="0.2">
      <c r="A94" s="272" t="str">
        <f>'ANEXO 01-ORÇAMENTO'!A101</f>
        <v>7.6</v>
      </c>
      <c r="B94" s="180">
        <f>'ANEXO 01-ORÇAMENTO'!B101</f>
        <v>7139</v>
      </c>
      <c r="C94" s="245" t="str">
        <f>'ANEXO 01-ORÇAMENTO'!C101</f>
        <v>TE SOLDAVEL, PVC, 90 GRAUS, 25 MM, PARA AGUA FRIA PREDIAL (NBR 5648)</v>
      </c>
      <c r="D94" s="157" t="str">
        <f>'ANEXO 01-ORÇAMENTO'!D101</f>
        <v>UND.</v>
      </c>
      <c r="E94" s="185">
        <f>'ANEXO 01-ORÇAMENTO'!E101</f>
        <v>3</v>
      </c>
      <c r="F94" s="186">
        <f>'ANEXO 01-ORÇAMENTO'!F101</f>
        <v>0.83</v>
      </c>
      <c r="G94" s="186">
        <f>'ANEXO 01-ORÇAMENTO'!G101</f>
        <v>1.05</v>
      </c>
      <c r="H94" s="246">
        <f>'ANEXO 01-ORÇAMENTO'!H101</f>
        <v>3.15</v>
      </c>
      <c r="I94" s="274">
        <v>0</v>
      </c>
      <c r="J94" s="273">
        <v>0</v>
      </c>
      <c r="K94" s="274">
        <v>0</v>
      </c>
      <c r="L94" s="273">
        <v>0</v>
      </c>
      <c r="M94" s="246">
        <f t="shared" si="19"/>
        <v>3.15</v>
      </c>
      <c r="N94" s="273">
        <v>1</v>
      </c>
      <c r="O94" s="303">
        <f t="shared" si="20"/>
        <v>3.15</v>
      </c>
      <c r="P94" s="273">
        <v>1</v>
      </c>
    </row>
    <row r="95" spans="1:16" s="47" customFormat="1" ht="38.25" x14ac:dyDescent="0.2">
      <c r="A95" s="272" t="str">
        <f>'ANEXO 01-ORÇAMENTO'!A102</f>
        <v>7.7</v>
      </c>
      <c r="B95" s="180">
        <f>'ANEXO 01-ORÇAMENTO'!B102</f>
        <v>89957</v>
      </c>
      <c r="C95" s="245" t="str">
        <f>'ANEXO 01-ORÇAMENTO'!C102</f>
        <v>PONTO DE CONSUMO TERMINAL DE ÁGUA FRIA (SUBRAMAL) COM TUBULAÇÃO DE PVC, DN 25 MM, INSTALADO EM RAMAL DE ÁGUA, INCLUSOS RASGO E CHUMBAMENTO EM ALVENARIA. AF_12/2014</v>
      </c>
      <c r="D95" s="157" t="str">
        <f>'ANEXO 01-ORÇAMENTO'!D102</f>
        <v>UND.</v>
      </c>
      <c r="E95" s="185">
        <f>'ANEXO 01-ORÇAMENTO'!E102</f>
        <v>4</v>
      </c>
      <c r="F95" s="186">
        <f>'ANEXO 01-ORÇAMENTO'!F102</f>
        <v>98.88</v>
      </c>
      <c r="G95" s="186">
        <f>'ANEXO 01-ORÇAMENTO'!G102</f>
        <v>125.22</v>
      </c>
      <c r="H95" s="246">
        <f>'ANEXO 01-ORÇAMENTO'!H102</f>
        <v>500.88</v>
      </c>
      <c r="I95" s="274">
        <v>0</v>
      </c>
      <c r="J95" s="273">
        <v>0</v>
      </c>
      <c r="K95" s="274">
        <v>0</v>
      </c>
      <c r="L95" s="273">
        <v>0</v>
      </c>
      <c r="M95" s="246">
        <f t="shared" si="19"/>
        <v>500.88</v>
      </c>
      <c r="N95" s="273">
        <v>1</v>
      </c>
      <c r="O95" s="303">
        <f t="shared" si="20"/>
        <v>500.88</v>
      </c>
      <c r="P95" s="273">
        <v>1</v>
      </c>
    </row>
    <row r="96" spans="1:16" s="47" customFormat="1" ht="25.5" x14ac:dyDescent="0.2">
      <c r="A96" s="272" t="str">
        <f>'ANEXO 01-ORÇAMENTO'!A103</f>
        <v>7.8</v>
      </c>
      <c r="B96" s="180">
        <f>'ANEXO 01-ORÇAMENTO'!B103</f>
        <v>89712</v>
      </c>
      <c r="C96" s="245" t="str">
        <f>'ANEXO 01-ORÇAMENTO'!C103</f>
        <v>TUBO PVC, SERIE NORMAL, ESGOTO PREDIAL, DN 50 MM, FORNECIDO E INSTALADO EM RAMAL DE DESCARGA OU RAMAL DE ESGOTO SANITÁRIO. AF_12/2014</v>
      </c>
      <c r="D96" s="157" t="str">
        <f>'ANEXO 01-ORÇAMENTO'!D103</f>
        <v>M</v>
      </c>
      <c r="E96" s="185">
        <f>'ANEXO 01-ORÇAMENTO'!E103</f>
        <v>10</v>
      </c>
      <c r="F96" s="186">
        <f>'ANEXO 01-ORÇAMENTO'!F103</f>
        <v>20.2</v>
      </c>
      <c r="G96" s="186">
        <f>'ANEXO 01-ORÇAMENTO'!G103</f>
        <v>25.58</v>
      </c>
      <c r="H96" s="246">
        <f>'ANEXO 01-ORÇAMENTO'!H103</f>
        <v>255.8</v>
      </c>
      <c r="I96" s="274">
        <v>0</v>
      </c>
      <c r="J96" s="273">
        <v>0</v>
      </c>
      <c r="K96" s="274">
        <v>0</v>
      </c>
      <c r="L96" s="273">
        <v>0</v>
      </c>
      <c r="M96" s="246">
        <f t="shared" si="19"/>
        <v>255.8</v>
      </c>
      <c r="N96" s="273">
        <v>1</v>
      </c>
      <c r="O96" s="303">
        <f t="shared" si="20"/>
        <v>255.8</v>
      </c>
      <c r="P96" s="273">
        <v>1</v>
      </c>
    </row>
    <row r="97" spans="1:19" s="49" customFormat="1" ht="12.75" x14ac:dyDescent="0.2">
      <c r="A97" s="376"/>
      <c r="B97" s="377"/>
      <c r="C97" s="371" t="str">
        <f>'ANEXO 01-ORÇAMENTO'!C104</f>
        <v>Total do Item (R$)</v>
      </c>
      <c r="D97" s="372"/>
      <c r="E97" s="373"/>
      <c r="F97" s="374"/>
      <c r="G97" s="374"/>
      <c r="H97" s="375">
        <f>'ANEXO 01-ORÇAMENTO'!H104</f>
        <v>1018.51</v>
      </c>
      <c r="I97" s="458">
        <f>SUM(I86:I96)</f>
        <v>0</v>
      </c>
      <c r="J97" s="457">
        <v>0</v>
      </c>
      <c r="K97" s="458">
        <f>SUM(K86:K96)</f>
        <v>0</v>
      </c>
      <c r="L97" s="457">
        <v>0</v>
      </c>
      <c r="M97" s="458">
        <f>SUM(M89:M96)</f>
        <v>1018.51</v>
      </c>
      <c r="N97" s="457">
        <v>1</v>
      </c>
      <c r="O97" s="458">
        <f>SUM(O89:O96)</f>
        <v>1018.51</v>
      </c>
      <c r="P97" s="457">
        <v>1</v>
      </c>
    </row>
    <row r="98" spans="1:19" s="49" customFormat="1" ht="12.75" x14ac:dyDescent="0.2">
      <c r="A98" s="364" t="str">
        <f>'ANEXO 01-ORÇAMENTO'!A105</f>
        <v>8</v>
      </c>
      <c r="B98" s="365"/>
      <c r="C98" s="366" t="str">
        <f>'ANEXO 01-ORÇAMENTO'!C105</f>
        <v>PINTURA E ACABAMENTO</v>
      </c>
      <c r="D98" s="367"/>
      <c r="E98" s="368"/>
      <c r="F98" s="369"/>
      <c r="G98" s="369"/>
      <c r="H98" s="370"/>
      <c r="I98" s="649"/>
      <c r="J98" s="650"/>
      <c r="K98" s="651"/>
      <c r="L98" s="650"/>
      <c r="M98" s="651"/>
      <c r="N98" s="650"/>
      <c r="O98" s="651"/>
      <c r="P98" s="650"/>
    </row>
    <row r="99" spans="1:19" s="49" customFormat="1" ht="12.75" x14ac:dyDescent="0.2">
      <c r="A99" s="364" t="str">
        <f>'ANEXO 01-ORÇAMENTO'!A106</f>
        <v>8.1</v>
      </c>
      <c r="B99" s="365"/>
      <c r="C99" s="366" t="str">
        <f>'ANEXO 01-ORÇAMENTO'!C106</f>
        <v>PINTURA ESQUADRIAS</v>
      </c>
      <c r="D99" s="367"/>
      <c r="E99" s="368"/>
      <c r="F99" s="369"/>
      <c r="G99" s="369"/>
      <c r="H99" s="370"/>
      <c r="I99" s="649"/>
      <c r="J99" s="650"/>
      <c r="K99" s="651"/>
      <c r="L99" s="650"/>
      <c r="M99" s="651"/>
      <c r="N99" s="650"/>
      <c r="O99" s="651"/>
      <c r="P99" s="650"/>
    </row>
    <row r="100" spans="1:19" s="47" customFormat="1" ht="12.75" x14ac:dyDescent="0.2">
      <c r="A100" s="272" t="str">
        <f>'ANEXO 01-ORÇAMENTO'!A107</f>
        <v>8.1.1</v>
      </c>
      <c r="B100" s="180" t="str">
        <f>'ANEXO 01-ORÇAMENTO'!B107</f>
        <v>74064/001</v>
      </c>
      <c r="C100" s="245" t="str">
        <f>'ANEXO 01-ORÇAMENTO'!C107</f>
        <v>FUNDO ANTICORROSIVO A BASE DE OXIDO DE FERRO (ZARCAO), DUAS DEMAOS</v>
      </c>
      <c r="D100" s="157" t="str">
        <f>'ANEXO 01-ORÇAMENTO'!D107</f>
        <v>M2</v>
      </c>
      <c r="E100" s="185">
        <f>'ANEXO 01-ORÇAMENTO'!E107</f>
        <v>7.18</v>
      </c>
      <c r="F100" s="186">
        <f>'ANEXO 01-ORÇAMENTO'!F107</f>
        <v>17.95</v>
      </c>
      <c r="G100" s="186">
        <f>'ANEXO 01-ORÇAMENTO'!G107</f>
        <v>22.73</v>
      </c>
      <c r="H100" s="246">
        <f>'ANEXO 01-ORÇAMENTO'!H107</f>
        <v>163.19999999999999</v>
      </c>
      <c r="I100" s="274">
        <v>0</v>
      </c>
      <c r="J100" s="273">
        <v>0</v>
      </c>
      <c r="K100" s="274">
        <v>0</v>
      </c>
      <c r="L100" s="273">
        <v>0</v>
      </c>
      <c r="M100" s="303">
        <f>H100</f>
        <v>163.19999999999999</v>
      </c>
      <c r="N100" s="273">
        <v>1</v>
      </c>
      <c r="O100" s="303">
        <f>M100</f>
        <v>163.19999999999999</v>
      </c>
      <c r="P100" s="273">
        <v>1</v>
      </c>
    </row>
    <row r="101" spans="1:19" s="47" customFormat="1" ht="12.75" x14ac:dyDescent="0.2">
      <c r="A101" s="272" t="str">
        <f>'ANEXO 01-ORÇAMENTO'!A108</f>
        <v>8.1.2</v>
      </c>
      <c r="B101" s="180" t="str">
        <f>'ANEXO 01-ORÇAMENTO'!B108</f>
        <v>73824/001</v>
      </c>
      <c r="C101" s="245" t="str">
        <f>'ANEXO 01-ORÇAMENTO'!C108</f>
        <v xml:space="preserve">PINTURA ESMALTE ALTO BRILHO, DUAS DEMAOS, SOBRE SUPERFICIE METALICA </v>
      </c>
      <c r="D101" s="157" t="str">
        <f>'ANEXO 01-ORÇAMENTO'!D108</f>
        <v>M2</v>
      </c>
      <c r="E101" s="185">
        <f>'ANEXO 01-ORÇAMENTO'!E108</f>
        <v>7.18</v>
      </c>
      <c r="F101" s="186">
        <f>'ANEXO 01-ORÇAMENTO'!F108</f>
        <v>23.76</v>
      </c>
      <c r="G101" s="186">
        <f>'ANEXO 01-ORÇAMENTO'!G108</f>
        <v>30.09</v>
      </c>
      <c r="H101" s="246">
        <f>'ANEXO 01-ORÇAMENTO'!H108</f>
        <v>216.05</v>
      </c>
      <c r="I101" s="274">
        <v>0</v>
      </c>
      <c r="J101" s="273">
        <v>0</v>
      </c>
      <c r="K101" s="274">
        <v>0</v>
      </c>
      <c r="L101" s="273">
        <v>0</v>
      </c>
      <c r="M101" s="303">
        <f t="shared" ref="M101:M102" si="21">H101</f>
        <v>216.05</v>
      </c>
      <c r="N101" s="273">
        <v>1</v>
      </c>
      <c r="O101" s="303">
        <f t="shared" ref="O101:O102" si="22">M101</f>
        <v>216.05</v>
      </c>
      <c r="P101" s="273">
        <v>1</v>
      </c>
    </row>
    <row r="102" spans="1:19" s="47" customFormat="1" ht="25.5" x14ac:dyDescent="0.2">
      <c r="A102" s="272" t="str">
        <f>'ANEXO 01-ORÇAMENTO'!A109</f>
        <v>8.1.3</v>
      </c>
      <c r="B102" s="180" t="str">
        <f>'ANEXO 01-ORÇAMENTO'!B109</f>
        <v>74065/003</v>
      </c>
      <c r="C102" s="245" t="str">
        <f>'ANEXO 01-ORÇAMENTO'!C109</f>
        <v>PINTURA ESMALTE BRILHANTE PARA MADEIRA, DUAS DEMAOS, SOBRE FUNDO NIVELADOR BRANCO (portas)</v>
      </c>
      <c r="D102" s="157" t="str">
        <f>'ANEXO 01-ORÇAMENTO'!D109</f>
        <v>M2</v>
      </c>
      <c r="E102" s="185">
        <f>'ANEXO 01-ORÇAMENTO'!E109</f>
        <v>19.32</v>
      </c>
      <c r="F102" s="186">
        <f>'ANEXO 01-ORÇAMENTO'!F109</f>
        <v>22.23</v>
      </c>
      <c r="G102" s="186">
        <f>'ANEXO 01-ORÇAMENTO'!G109</f>
        <v>28.15</v>
      </c>
      <c r="H102" s="246">
        <f>'ANEXO 01-ORÇAMENTO'!H109</f>
        <v>543.86</v>
      </c>
      <c r="I102" s="274">
        <v>0</v>
      </c>
      <c r="J102" s="273">
        <v>0</v>
      </c>
      <c r="K102" s="274">
        <v>0</v>
      </c>
      <c r="L102" s="273">
        <v>0</v>
      </c>
      <c r="M102" s="303">
        <f t="shared" si="21"/>
        <v>543.86</v>
      </c>
      <c r="N102" s="273">
        <v>1</v>
      </c>
      <c r="O102" s="303">
        <f t="shared" si="22"/>
        <v>543.86</v>
      </c>
      <c r="P102" s="273">
        <v>1</v>
      </c>
    </row>
    <row r="103" spans="1:19" s="49" customFormat="1" ht="13.5" thickBot="1" x14ac:dyDescent="0.25">
      <c r="A103" s="376"/>
      <c r="B103" s="377"/>
      <c r="C103" s="371" t="str">
        <f>'ANEXO 01-ORÇAMENTO'!C110</f>
        <v>Total do Item (R$)</v>
      </c>
      <c r="D103" s="372"/>
      <c r="E103" s="373"/>
      <c r="F103" s="374"/>
      <c r="G103" s="374"/>
      <c r="H103" s="375">
        <f>'ANEXO 01-ORÇAMENTO'!H110</f>
        <v>923.11</v>
      </c>
      <c r="I103" s="458">
        <f>SUM(I92:I102)</f>
        <v>0</v>
      </c>
      <c r="J103" s="457">
        <v>0</v>
      </c>
      <c r="K103" s="458">
        <f>SUM(K92:K102)</f>
        <v>0</v>
      </c>
      <c r="L103" s="457">
        <v>0</v>
      </c>
      <c r="M103" s="458">
        <f>SUM(M100:M102)</f>
        <v>923.11</v>
      </c>
      <c r="N103" s="457">
        <v>1</v>
      </c>
      <c r="O103" s="458">
        <f>SUM(O100:O102)</f>
        <v>923.11</v>
      </c>
      <c r="P103" s="457">
        <v>1</v>
      </c>
    </row>
    <row r="104" spans="1:19" s="47" customFormat="1" ht="35.1" customHeight="1" thickBot="1" x14ac:dyDescent="0.25">
      <c r="A104" s="275"/>
      <c r="B104" s="276"/>
      <c r="C104" s="277"/>
      <c r="D104" s="278"/>
      <c r="E104" s="279"/>
      <c r="F104" s="280"/>
      <c r="G104" s="281" t="str">
        <f>'ANEXO 01-ORÇAMENTO'!F111</f>
        <v>TOTAL GERAL (R$)</v>
      </c>
      <c r="H104" s="300">
        <f>'ANEXO 01-ORÇAMENTO'!$H$111</f>
        <v>174580.42</v>
      </c>
      <c r="I104" s="299">
        <f>I103+I97+I87+I68+I64+I49+I35+I24</f>
        <v>36073.360000000001</v>
      </c>
      <c r="J104" s="282"/>
      <c r="K104" s="298">
        <f>K103+K97+K87+K64+K68+K49+K35+K24</f>
        <v>67392.02</v>
      </c>
      <c r="L104" s="282"/>
      <c r="M104" s="298">
        <f>M103+M97+M87+M68+M64+M49+M35+M24</f>
        <v>71115.100000000006</v>
      </c>
      <c r="N104" s="282"/>
      <c r="O104" s="301">
        <f>O103+O97+O87+O68+O64+O49+O35+O24</f>
        <v>174580.48000000001</v>
      </c>
      <c r="P104" s="283">
        <v>1</v>
      </c>
    </row>
    <row r="105" spans="1:19" s="34" customFormat="1" ht="15.75" x14ac:dyDescent="0.25">
      <c r="A105" s="55" t="s">
        <v>108</v>
      </c>
      <c r="B105" s="284">
        <f>'ANEXO 01-ORÇAMENTO'!$B$112</f>
        <v>44000</v>
      </c>
      <c r="C105" s="105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114"/>
    </row>
    <row r="106" spans="1:19" s="34" customFormat="1" x14ac:dyDescent="0.2">
      <c r="A106" s="33"/>
      <c r="B106" s="28"/>
      <c r="C106" s="106" t="s">
        <v>47</v>
      </c>
      <c r="D106" s="33"/>
      <c r="E106" s="28"/>
      <c r="F106" s="28" t="s">
        <v>56</v>
      </c>
      <c r="G106" s="28"/>
      <c r="H106" s="33"/>
      <c r="I106" s="33"/>
      <c r="J106" s="33"/>
      <c r="K106" s="33"/>
      <c r="L106" s="33"/>
      <c r="M106" s="33"/>
      <c r="N106" s="33"/>
      <c r="O106" s="33"/>
      <c r="P106" s="114"/>
      <c r="S106" s="653"/>
    </row>
    <row r="107" spans="1:19" s="34" customFormat="1" x14ac:dyDescent="0.2">
      <c r="A107" s="33"/>
      <c r="B107" s="28"/>
      <c r="C107" s="106"/>
      <c r="D107" s="33"/>
      <c r="E107" s="28"/>
      <c r="F107" s="28"/>
      <c r="G107" s="28"/>
      <c r="H107" s="33"/>
      <c r="I107" s="33"/>
      <c r="J107" s="33"/>
      <c r="K107" s="33"/>
      <c r="L107" s="33"/>
      <c r="M107" s="33"/>
      <c r="N107" s="33"/>
      <c r="O107" s="33"/>
      <c r="P107" s="114"/>
    </row>
    <row r="108" spans="1:19" s="34" customFormat="1" x14ac:dyDescent="0.2">
      <c r="A108" s="33"/>
      <c r="B108" s="29"/>
      <c r="C108" s="104"/>
      <c r="D108" s="33"/>
      <c r="E108" s="29"/>
      <c r="F108" s="29"/>
      <c r="G108" s="29"/>
      <c r="H108" s="33"/>
      <c r="I108" s="33"/>
      <c r="J108" s="33"/>
      <c r="K108" s="33"/>
      <c r="L108" s="33"/>
      <c r="M108" s="33"/>
      <c r="N108" s="33"/>
      <c r="O108" s="33"/>
      <c r="P108" s="114"/>
    </row>
    <row r="109" spans="1:19" s="34" customFormat="1" ht="15.75" x14ac:dyDescent="0.2">
      <c r="A109" s="33"/>
      <c r="B109" s="30"/>
      <c r="C109" s="107" t="s">
        <v>85</v>
      </c>
      <c r="D109" s="33"/>
      <c r="E109" s="30"/>
      <c r="F109" s="30" t="s">
        <v>77</v>
      </c>
      <c r="G109" s="30"/>
      <c r="H109" s="33"/>
      <c r="I109" s="33"/>
      <c r="J109" s="33"/>
      <c r="K109" s="33"/>
      <c r="L109" s="33"/>
      <c r="M109" s="33"/>
      <c r="N109" s="33"/>
      <c r="O109" s="33"/>
      <c r="P109" s="114"/>
    </row>
    <row r="110" spans="1:19" s="34" customFormat="1" x14ac:dyDescent="0.2">
      <c r="A110" s="33"/>
      <c r="B110" s="31"/>
      <c r="C110" s="106" t="s">
        <v>76</v>
      </c>
      <c r="D110" s="33"/>
      <c r="E110" s="31"/>
      <c r="F110" s="31" t="s">
        <v>78</v>
      </c>
      <c r="G110" s="31"/>
      <c r="H110" s="33"/>
      <c r="I110" s="33"/>
      <c r="J110" s="33"/>
      <c r="K110" s="33"/>
      <c r="L110" s="33"/>
      <c r="M110" s="33"/>
      <c r="N110" s="33"/>
      <c r="O110" s="33"/>
      <c r="P110" s="114"/>
    </row>
    <row r="111" spans="1:19" s="34" customFormat="1" x14ac:dyDescent="0.2">
      <c r="A111" s="33"/>
      <c r="B111" s="31"/>
      <c r="C111" s="106" t="s">
        <v>60</v>
      </c>
      <c r="D111" s="33"/>
      <c r="E111" s="31"/>
      <c r="F111" s="31" t="s">
        <v>84</v>
      </c>
      <c r="G111" s="31"/>
      <c r="H111" s="33"/>
      <c r="I111" s="33"/>
      <c r="J111" s="33"/>
      <c r="K111" s="33"/>
      <c r="L111" s="33"/>
      <c r="M111" s="33"/>
      <c r="N111" s="33"/>
      <c r="O111" s="33"/>
      <c r="P111" s="114"/>
    </row>
    <row r="112" spans="1:19" ht="399.95" customHeight="1" x14ac:dyDescent="0.2">
      <c r="A112" s="51"/>
      <c r="B112" s="52"/>
      <c r="C112" s="108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115"/>
    </row>
  </sheetData>
  <mergeCells count="1">
    <mergeCell ref="A6:F6"/>
  </mergeCells>
  <pageMargins left="0.25" right="0.25" top="0.75" bottom="0.75" header="0.3" footer="0.3"/>
  <pageSetup paperSize="9" scale="47" fitToHeight="0" orientation="landscape" r:id="rId1"/>
  <headerFooter>
    <oddHeader>&amp;RPágina &amp;P de &amp;N</oddHeader>
  </headerFooter>
  <rowBreaks count="1" manualBreakCount="1">
    <brk id="43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zoomScale="75" zoomScaleNormal="100" zoomScaleSheetLayoutView="75" workbookViewId="0">
      <selection activeCell="I59" sqref="I59:T59"/>
    </sheetView>
  </sheetViews>
  <sheetFormatPr defaultColWidth="3.7109375" defaultRowHeight="15" x14ac:dyDescent="0.2"/>
  <cols>
    <col min="1" max="8" width="8.7109375" style="58" customWidth="1"/>
    <col min="9" max="20" width="5.7109375" style="58" customWidth="1"/>
    <col min="21" max="26" width="3.7109375" style="58" customWidth="1"/>
    <col min="27" max="27" width="10.85546875" style="58" hidden="1" customWidth="1"/>
    <col min="28" max="28" width="7" style="58" hidden="1" customWidth="1"/>
    <col min="29" max="16384" width="3.7109375" style="58"/>
  </cols>
  <sheetData>
    <row r="1" spans="1:25" ht="80.099999999999994" customHeight="1" thickBot="1" x14ac:dyDescent="0.25">
      <c r="A1" s="222"/>
      <c r="B1" s="222"/>
      <c r="C1" s="222"/>
      <c r="D1" s="222"/>
    </row>
    <row r="2" spans="1:25" ht="18" x14ac:dyDescent="0.2">
      <c r="A2" s="223" t="s">
        <v>61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5"/>
    </row>
    <row r="3" spans="1:25" ht="18" x14ac:dyDescent="0.25">
      <c r="A3" s="211" t="s">
        <v>102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7"/>
    </row>
    <row r="4" spans="1:25" ht="5.0999999999999996" customHeight="1" x14ac:dyDescent="0.2">
      <c r="A4" s="228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30"/>
      <c r="U4" s="59"/>
      <c r="V4" s="59"/>
      <c r="W4" s="59"/>
      <c r="X4" s="59"/>
      <c r="Y4" s="59"/>
    </row>
    <row r="5" spans="1:25" ht="15" customHeight="1" x14ac:dyDescent="0.2">
      <c r="A5" s="595" t="str">
        <f>'ANEXO 01-ORÇAMENTO'!$A$5</f>
        <v>SOLICITANTE: SECRETARIA MUNICIPAL DE EDUCAÇÃO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96"/>
      <c r="U5" s="59"/>
      <c r="V5" s="59"/>
      <c r="W5" s="59"/>
      <c r="X5" s="59"/>
      <c r="Y5" s="59"/>
    </row>
    <row r="6" spans="1:25" ht="15" customHeight="1" x14ac:dyDescent="0.2">
      <c r="A6" s="583" t="str">
        <f>'ANEXO 01-ORÇAMENTO'!$A$6</f>
        <v>OBJETO: E.M.E.F. EVA ALVES PEREIRA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231"/>
      <c r="U6" s="59"/>
      <c r="V6" s="59"/>
      <c r="W6" s="59"/>
      <c r="X6" s="59"/>
      <c r="Y6" s="59"/>
    </row>
    <row r="7" spans="1:25" ht="15" customHeight="1" x14ac:dyDescent="0.2">
      <c r="A7" s="239" t="str">
        <f>'ANEXO 01-ORÇAMENTO'!$A$7</f>
        <v>LOCAL DA OBRA: Estrada Morrinhos, s/n</v>
      </c>
      <c r="B7" s="232"/>
      <c r="C7" s="232"/>
      <c r="D7" s="232"/>
      <c r="E7" s="232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4"/>
      <c r="U7" s="59"/>
      <c r="V7" s="59"/>
      <c r="W7" s="59"/>
      <c r="X7" s="59"/>
      <c r="Y7" s="59"/>
    </row>
    <row r="8" spans="1:25" ht="15" customHeight="1" thickBot="1" x14ac:dyDescent="0.25">
      <c r="A8" s="235"/>
      <c r="B8" s="236"/>
      <c r="C8" s="236"/>
      <c r="D8" s="236"/>
      <c r="E8" s="236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8"/>
      <c r="U8" s="59"/>
      <c r="V8" s="59"/>
      <c r="W8" s="59"/>
      <c r="X8" s="59"/>
      <c r="Y8" s="59"/>
    </row>
    <row r="9" spans="1:25" s="59" customFormat="1" ht="15" customHeight="1" x14ac:dyDescent="0.2">
      <c r="A9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586"/>
      <c r="C9" s="586"/>
      <c r="D9" s="58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7"/>
    </row>
    <row r="10" spans="1:25" s="59" customFormat="1" ht="15" customHeight="1" x14ac:dyDescent="0.2">
      <c r="A10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586"/>
      <c r="C10" s="586"/>
      <c r="D10" s="58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7"/>
    </row>
    <row r="11" spans="1:25" s="59" customFormat="1" ht="15" customHeight="1" x14ac:dyDescent="0.2">
      <c r="A11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586"/>
      <c r="C11" s="586"/>
      <c r="D11" s="58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7"/>
    </row>
    <row r="12" spans="1:25" s="59" customFormat="1" ht="15" customHeight="1" x14ac:dyDescent="0.2">
      <c r="A12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586"/>
      <c r="C12" s="586"/>
      <c r="D12" s="58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7"/>
    </row>
    <row r="13" spans="1:25" s="59" customFormat="1" ht="15" customHeight="1" x14ac:dyDescent="0.2">
      <c r="A13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586"/>
      <c r="C13" s="586"/>
      <c r="D13" s="58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  <c r="S13" s="536"/>
      <c r="T13" s="537"/>
    </row>
    <row r="14" spans="1:25" s="59" customFormat="1" ht="15" customHeight="1" x14ac:dyDescent="0.2">
      <c r="A14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586"/>
      <c r="C14" s="586"/>
      <c r="D14" s="58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6"/>
      <c r="Q14" s="536"/>
      <c r="R14" s="536"/>
      <c r="S14" s="536"/>
      <c r="T14" s="537"/>
    </row>
    <row r="15" spans="1:25" s="59" customFormat="1" ht="15" customHeight="1" x14ac:dyDescent="0.2">
      <c r="A15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586"/>
      <c r="C15" s="586"/>
      <c r="D15" s="58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7"/>
    </row>
    <row r="16" spans="1:25" s="59" customFormat="1" ht="15" customHeight="1" x14ac:dyDescent="0.2">
      <c r="A16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586"/>
      <c r="C16" s="586"/>
      <c r="D16" s="58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7"/>
    </row>
    <row r="17" spans="1:20" s="59" customFormat="1" ht="15" customHeight="1" x14ac:dyDescent="0.2">
      <c r="A17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586"/>
      <c r="C17" s="586"/>
      <c r="D17" s="586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7"/>
    </row>
    <row r="18" spans="1:20" s="59" customFormat="1" ht="15" customHeight="1" x14ac:dyDescent="0.2">
      <c r="A18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586"/>
      <c r="C18" s="586"/>
      <c r="D18" s="58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6"/>
      <c r="Q18" s="536"/>
      <c r="R18" s="536"/>
      <c r="S18" s="536"/>
      <c r="T18" s="537"/>
    </row>
    <row r="19" spans="1:20" s="59" customFormat="1" ht="15" customHeight="1" x14ac:dyDescent="0.2">
      <c r="A19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586"/>
      <c r="C19" s="586"/>
      <c r="D19" s="58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536"/>
      <c r="S19" s="536"/>
      <c r="T19" s="537"/>
    </row>
    <row r="20" spans="1:20" s="59" customFormat="1" ht="15" customHeight="1" x14ac:dyDescent="0.2">
      <c r="A20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586"/>
      <c r="C20" s="586"/>
      <c r="D20" s="58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536"/>
      <c r="R20" s="536"/>
      <c r="S20" s="536"/>
      <c r="T20" s="537"/>
    </row>
    <row r="21" spans="1:20" s="59" customFormat="1" ht="15" customHeight="1" x14ac:dyDescent="0.2">
      <c r="A21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586"/>
      <c r="C21" s="586"/>
      <c r="D21" s="58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6"/>
      <c r="S21" s="536"/>
      <c r="T21" s="537"/>
    </row>
    <row r="22" spans="1:20" s="59" customFormat="1" ht="15" customHeight="1" x14ac:dyDescent="0.2">
      <c r="A22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586"/>
      <c r="C22" s="586"/>
      <c r="D22" s="58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6"/>
      <c r="Q22" s="536"/>
      <c r="R22" s="536"/>
      <c r="S22" s="536"/>
      <c r="T22" s="537"/>
    </row>
    <row r="23" spans="1:20" s="59" customFormat="1" ht="15" customHeight="1" x14ac:dyDescent="0.2">
      <c r="A23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586"/>
      <c r="C23" s="586"/>
      <c r="D23" s="586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6"/>
      <c r="Q23" s="536"/>
      <c r="R23" s="536"/>
      <c r="S23" s="536"/>
      <c r="T23" s="537"/>
    </row>
    <row r="24" spans="1:20" s="59" customFormat="1" ht="15" customHeight="1" x14ac:dyDescent="0.2">
      <c r="A24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586"/>
      <c r="C24" s="586"/>
      <c r="D24" s="58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7"/>
    </row>
    <row r="25" spans="1:20" s="59" customFormat="1" ht="15" customHeight="1" x14ac:dyDescent="0.2">
      <c r="A25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586"/>
      <c r="C25" s="586"/>
      <c r="D25" s="58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7"/>
    </row>
    <row r="26" spans="1:20" s="59" customFormat="1" ht="15" customHeight="1" x14ac:dyDescent="0.2">
      <c r="A26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586"/>
      <c r="C26" s="586"/>
      <c r="D26" s="58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7"/>
    </row>
    <row r="27" spans="1:20" s="59" customFormat="1" ht="15" customHeight="1" x14ac:dyDescent="0.2">
      <c r="A27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586"/>
      <c r="C27" s="586"/>
      <c r="D27" s="586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7"/>
    </row>
    <row r="28" spans="1:20" s="59" customFormat="1" ht="15" customHeight="1" x14ac:dyDescent="0.2">
      <c r="A28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586"/>
      <c r="C28" s="586"/>
      <c r="D28" s="58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36"/>
      <c r="R28" s="536"/>
      <c r="S28" s="536"/>
      <c r="T28" s="537"/>
    </row>
    <row r="29" spans="1:20" s="59" customFormat="1" ht="15" customHeight="1" x14ac:dyDescent="0.2">
      <c r="A29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586"/>
      <c r="C29" s="586"/>
      <c r="D29" s="586"/>
      <c r="E29" s="536"/>
      <c r="F29" s="536"/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7"/>
    </row>
    <row r="30" spans="1:20" s="59" customFormat="1" ht="15" customHeight="1" x14ac:dyDescent="0.2">
      <c r="A30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586"/>
      <c r="C30" s="586"/>
      <c r="D30" s="586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6"/>
      <c r="T30" s="537"/>
    </row>
    <row r="31" spans="1:20" s="59" customFormat="1" ht="15" customHeight="1" x14ac:dyDescent="0.2">
      <c r="A31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586"/>
      <c r="C31" s="586"/>
      <c r="D31" s="58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7"/>
    </row>
    <row r="32" spans="1:20" s="59" customFormat="1" ht="15" customHeight="1" x14ac:dyDescent="0.2">
      <c r="A32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586"/>
      <c r="C32" s="586"/>
      <c r="D32" s="586"/>
      <c r="E32" s="536"/>
      <c r="F32" s="536"/>
      <c r="G32" s="536"/>
      <c r="H32" s="536"/>
      <c r="I32" s="536"/>
      <c r="J32" s="536"/>
      <c r="K32" s="536"/>
      <c r="L32" s="536"/>
      <c r="M32" s="536"/>
      <c r="N32" s="536"/>
      <c r="O32" s="536"/>
      <c r="P32" s="536"/>
      <c r="Q32" s="536"/>
      <c r="R32" s="536"/>
      <c r="S32" s="536"/>
      <c r="T32" s="537"/>
    </row>
    <row r="33" spans="1:20" s="59" customFormat="1" ht="15" customHeight="1" x14ac:dyDescent="0.2">
      <c r="A33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586"/>
      <c r="C33" s="586"/>
      <c r="D33" s="58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6"/>
      <c r="S33" s="536"/>
      <c r="T33" s="537"/>
    </row>
    <row r="34" spans="1:20" s="59" customFormat="1" ht="15" customHeight="1" x14ac:dyDescent="0.2">
      <c r="A34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586"/>
      <c r="C34" s="586"/>
      <c r="D34" s="586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7"/>
    </row>
    <row r="35" spans="1:20" s="59" customFormat="1" ht="15" customHeight="1" x14ac:dyDescent="0.2">
      <c r="A35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586"/>
      <c r="C35" s="586"/>
      <c r="D35" s="58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6"/>
      <c r="S35" s="536"/>
      <c r="T35" s="537"/>
    </row>
    <row r="36" spans="1:20" s="59" customFormat="1" ht="15" customHeight="1" x14ac:dyDescent="0.2">
      <c r="A36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586"/>
      <c r="C36" s="586"/>
      <c r="D36" s="586"/>
      <c r="E36" s="536"/>
      <c r="F36" s="536"/>
      <c r="G36" s="536"/>
      <c r="H36" s="536"/>
      <c r="I36" s="536"/>
      <c r="J36" s="536"/>
      <c r="K36" s="536"/>
      <c r="L36" s="536"/>
      <c r="M36" s="536"/>
      <c r="N36" s="536"/>
      <c r="O36" s="536"/>
      <c r="P36" s="536"/>
      <c r="Q36" s="536"/>
      <c r="R36" s="536"/>
      <c r="S36" s="536"/>
      <c r="T36" s="537"/>
    </row>
    <row r="37" spans="1:20" s="59" customFormat="1" ht="15" customHeight="1" x14ac:dyDescent="0.2">
      <c r="A37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586"/>
      <c r="C37" s="586"/>
      <c r="D37" s="586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36"/>
      <c r="T37" s="537"/>
    </row>
    <row r="38" spans="1:20" s="59" customFormat="1" ht="15" customHeight="1" x14ac:dyDescent="0.2">
      <c r="A38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586"/>
      <c r="C38" s="586"/>
      <c r="D38" s="586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7"/>
    </row>
    <row r="39" spans="1:20" s="59" customFormat="1" ht="15" customHeight="1" x14ac:dyDescent="0.2">
      <c r="A39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586"/>
      <c r="C39" s="586"/>
      <c r="D39" s="586"/>
      <c r="E39" s="536"/>
      <c r="F39" s="536"/>
      <c r="G39" s="536"/>
      <c r="H39" s="536"/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7"/>
    </row>
    <row r="40" spans="1:20" s="59" customFormat="1" ht="15" customHeight="1" x14ac:dyDescent="0.2">
      <c r="A40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586"/>
      <c r="C40" s="586"/>
      <c r="D40" s="58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536"/>
      <c r="Q40" s="536"/>
      <c r="R40" s="536"/>
      <c r="S40" s="536"/>
      <c r="T40" s="537"/>
    </row>
    <row r="41" spans="1:20" s="59" customFormat="1" ht="15" customHeight="1" x14ac:dyDescent="0.2">
      <c r="A41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586"/>
      <c r="C41" s="586"/>
      <c r="D41" s="586"/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6"/>
      <c r="P41" s="536"/>
      <c r="Q41" s="536"/>
      <c r="R41" s="536"/>
      <c r="S41" s="536"/>
      <c r="T41" s="537"/>
    </row>
    <row r="42" spans="1:20" s="59" customFormat="1" ht="15" customHeight="1" x14ac:dyDescent="0.2">
      <c r="A42" s="5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586"/>
      <c r="C42" s="586"/>
      <c r="D42" s="58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7"/>
    </row>
    <row r="43" spans="1:20" s="59" customFormat="1" ht="15" customHeight="1" x14ac:dyDescent="0.2">
      <c r="A43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7"/>
    </row>
    <row r="44" spans="1:20" s="59" customFormat="1" ht="15" customHeight="1" x14ac:dyDescent="0.2">
      <c r="A44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7"/>
    </row>
    <row r="45" spans="1:20" s="59" customFormat="1" ht="15" customHeight="1" x14ac:dyDescent="0.2">
      <c r="A45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5" s="536"/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7"/>
    </row>
    <row r="46" spans="1:20" s="59" customFormat="1" ht="15" customHeight="1" x14ac:dyDescent="0.2">
      <c r="A46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6" s="536"/>
      <c r="C46" s="536"/>
      <c r="D46" s="536"/>
      <c r="E46" s="536"/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36"/>
      <c r="T46" s="537"/>
    </row>
    <row r="47" spans="1:20" s="59" customFormat="1" ht="15" customHeight="1" x14ac:dyDescent="0.2">
      <c r="A47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7" s="536"/>
      <c r="C47" s="536"/>
      <c r="D47" s="536"/>
      <c r="E47" s="536"/>
      <c r="F47" s="536"/>
      <c r="G47" s="536"/>
      <c r="H47" s="536"/>
      <c r="I47" s="536"/>
      <c r="J47" s="536"/>
      <c r="K47" s="536"/>
      <c r="L47" s="536"/>
      <c r="M47" s="536"/>
      <c r="N47" s="536"/>
      <c r="O47" s="536"/>
      <c r="P47" s="536"/>
      <c r="Q47" s="536"/>
      <c r="R47" s="536"/>
      <c r="S47" s="536"/>
      <c r="T47" s="537"/>
    </row>
    <row r="48" spans="1:20" s="59" customFormat="1" ht="15" customHeight="1" x14ac:dyDescent="0.2">
      <c r="A48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8" s="536"/>
      <c r="C48" s="536"/>
      <c r="D48" s="536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536"/>
      <c r="T48" s="537"/>
    </row>
    <row r="49" spans="1:20" s="59" customFormat="1" ht="15" customHeight="1" x14ac:dyDescent="0.2">
      <c r="A49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536"/>
      <c r="S49" s="536"/>
      <c r="T49" s="537"/>
    </row>
    <row r="50" spans="1:20" s="59" customFormat="1" ht="15" customHeight="1" x14ac:dyDescent="0.2">
      <c r="A50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0" s="536"/>
      <c r="C50" s="536"/>
      <c r="D50" s="536"/>
      <c r="E50" s="536"/>
      <c r="F50" s="536"/>
      <c r="G50" s="536"/>
      <c r="H50" s="536"/>
      <c r="I50" s="536"/>
      <c r="J50" s="536"/>
      <c r="K50" s="536"/>
      <c r="L50" s="536"/>
      <c r="M50" s="536"/>
      <c r="N50" s="536"/>
      <c r="O50" s="536"/>
      <c r="P50" s="536"/>
      <c r="Q50" s="536"/>
      <c r="R50" s="536"/>
      <c r="S50" s="536"/>
      <c r="T50" s="537"/>
    </row>
    <row r="51" spans="1:20" s="59" customFormat="1" ht="15" customHeight="1" x14ac:dyDescent="0.2">
      <c r="A51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7"/>
    </row>
    <row r="52" spans="1:20" s="59" customFormat="1" ht="15" customHeight="1" x14ac:dyDescent="0.2">
      <c r="A52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2" s="536"/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536"/>
      <c r="R52" s="536"/>
      <c r="S52" s="536"/>
      <c r="T52" s="537"/>
    </row>
    <row r="53" spans="1:20" s="59" customFormat="1" ht="15" customHeight="1" x14ac:dyDescent="0.2">
      <c r="A53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3" s="536"/>
      <c r="C53" s="536"/>
      <c r="D53" s="536"/>
      <c r="E53" s="536"/>
      <c r="F53" s="536"/>
      <c r="G53" s="536"/>
      <c r="H53" s="536"/>
      <c r="I53" s="536"/>
      <c r="J53" s="536"/>
      <c r="K53" s="536"/>
      <c r="L53" s="536"/>
      <c r="M53" s="536"/>
      <c r="N53" s="536"/>
      <c r="O53" s="536"/>
      <c r="P53" s="536"/>
      <c r="Q53" s="536"/>
      <c r="R53" s="536"/>
      <c r="S53" s="536"/>
      <c r="T53" s="537"/>
    </row>
    <row r="54" spans="1:20" s="59" customFormat="1" ht="15" customHeight="1" x14ac:dyDescent="0.2">
      <c r="A54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4" s="536"/>
      <c r="C54" s="536"/>
      <c r="D54" s="536"/>
      <c r="E54" s="536"/>
      <c r="F54" s="536"/>
      <c r="G54" s="536"/>
      <c r="H54" s="536"/>
      <c r="I54" s="536"/>
      <c r="J54" s="536"/>
      <c r="K54" s="536"/>
      <c r="L54" s="536"/>
      <c r="M54" s="536"/>
      <c r="N54" s="536"/>
      <c r="O54" s="536"/>
      <c r="P54" s="536"/>
      <c r="Q54" s="536"/>
      <c r="R54" s="536"/>
      <c r="S54" s="536"/>
      <c r="T54" s="537"/>
    </row>
    <row r="55" spans="1:20" s="59" customFormat="1" ht="15" customHeight="1" x14ac:dyDescent="0.2">
      <c r="A55" s="535" t="e">
        <f>IF(#REF!&lt;&gt;"OK", "O valor de BDI sem a desoneração está fora da faixa admitida no Acórdão TCU Plenária 2622/2013.",".")</f>
        <v>#REF!</v>
      </c>
      <c r="B55" s="536"/>
      <c r="C55" s="536"/>
      <c r="D55" s="536"/>
      <c r="E55" s="536"/>
      <c r="F55" s="536"/>
      <c r="G55" s="536"/>
      <c r="H55" s="536"/>
      <c r="I55" s="536"/>
      <c r="J55" s="536"/>
      <c r="K55" s="536"/>
      <c r="L55" s="536"/>
      <c r="M55" s="536"/>
      <c r="N55" s="536"/>
      <c r="O55" s="536"/>
      <c r="P55" s="536"/>
      <c r="Q55" s="536"/>
      <c r="R55" s="536"/>
      <c r="S55" s="536"/>
      <c r="T55" s="537"/>
    </row>
    <row r="56" spans="1:20" s="59" customFormat="1" ht="18" x14ac:dyDescent="0.2">
      <c r="A56" s="563" t="s">
        <v>103</v>
      </c>
      <c r="B56" s="564"/>
      <c r="C56" s="564"/>
      <c r="D56" s="564"/>
      <c r="E56" s="564"/>
      <c r="F56" s="564"/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Q56" s="564"/>
      <c r="R56" s="564"/>
      <c r="S56" s="564"/>
      <c r="T56" s="565"/>
    </row>
    <row r="57" spans="1:20" s="59" customFormat="1" ht="151.5" customHeight="1" x14ac:dyDescent="0.2">
      <c r="A57" s="566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57" s="567"/>
      <c r="C57" s="567"/>
      <c r="D57" s="567"/>
      <c r="E57" s="567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7"/>
      <c r="T57" s="568"/>
    </row>
    <row r="58" spans="1:20" ht="15" customHeight="1" x14ac:dyDescent="0.2">
      <c r="A58" s="589"/>
      <c r="B58" s="590"/>
      <c r="C58" s="590"/>
      <c r="D58" s="590"/>
      <c r="E58" s="590"/>
      <c r="F58" s="590"/>
      <c r="G58" s="590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1"/>
    </row>
    <row r="59" spans="1:20" s="78" customFormat="1" ht="24" customHeight="1" x14ac:dyDescent="0.2">
      <c r="A59" s="554"/>
      <c r="B59" s="555"/>
      <c r="C59" s="555"/>
      <c r="D59" s="555"/>
      <c r="E59" s="555"/>
      <c r="F59" s="555"/>
      <c r="G59" s="555"/>
      <c r="H59" s="555"/>
      <c r="I59" s="592">
        <f>'ANEXO 02-BDI'!$I$31</f>
        <v>0</v>
      </c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4"/>
    </row>
    <row r="60" spans="1:20" s="78" customFormat="1" ht="24" customHeight="1" x14ac:dyDescent="0.2">
      <c r="A60" s="559"/>
      <c r="B60" s="560"/>
      <c r="C60" s="560"/>
      <c r="D60" s="560"/>
      <c r="E60" s="560"/>
      <c r="F60" s="560"/>
      <c r="G60" s="560"/>
      <c r="H60" s="560"/>
      <c r="I60" s="561" t="s">
        <v>86</v>
      </c>
      <c r="J60" s="561"/>
      <c r="K60" s="561"/>
      <c r="L60" s="561"/>
      <c r="M60" s="561"/>
      <c r="N60" s="561"/>
      <c r="O60" s="561"/>
      <c r="P60" s="561"/>
      <c r="Q60" s="561"/>
      <c r="R60" s="561"/>
      <c r="S60" s="561"/>
      <c r="T60" s="562"/>
    </row>
    <row r="61" spans="1:20" s="78" customFormat="1" ht="24" customHeight="1" x14ac:dyDescent="0.2">
      <c r="A61" s="573" t="s">
        <v>104</v>
      </c>
      <c r="B61" s="574"/>
      <c r="C61" s="574"/>
      <c r="D61" s="574"/>
      <c r="E61" s="574"/>
      <c r="F61" s="574"/>
      <c r="G61" s="574"/>
      <c r="H61" s="574"/>
      <c r="I61" s="575">
        <f>'ANEXO 01-ORÇAMENTO'!B112</f>
        <v>44000</v>
      </c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97"/>
    </row>
    <row r="62" spans="1:20" s="78" customFormat="1" ht="24" customHeight="1" x14ac:dyDescent="0.2">
      <c r="A62" s="578" t="s">
        <v>62</v>
      </c>
      <c r="B62" s="579"/>
      <c r="C62" s="579"/>
      <c r="D62" s="579"/>
      <c r="E62" s="579"/>
      <c r="F62" s="579"/>
      <c r="G62" s="579"/>
      <c r="H62" s="579"/>
      <c r="I62" s="587" t="str">
        <f>'ANEXO 01-ORÇAMENTO'!A112</f>
        <v>DATA</v>
      </c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8"/>
    </row>
    <row r="63" spans="1:20" s="59" customFormat="1" ht="14.25" customHeight="1" x14ac:dyDescent="0.2"/>
    <row r="64" spans="1:20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ht="12.75" customHeigh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</sheetData>
  <mergeCells count="60">
    <mergeCell ref="A5:T5"/>
    <mergeCell ref="A60:H60"/>
    <mergeCell ref="I60:T60"/>
    <mergeCell ref="A61:H61"/>
    <mergeCell ref="I61:T61"/>
    <mergeCell ref="A49:T49"/>
    <mergeCell ref="A50:T50"/>
    <mergeCell ref="A51:T51"/>
    <mergeCell ref="A52:T52"/>
    <mergeCell ref="A53:T53"/>
    <mergeCell ref="A54:T54"/>
    <mergeCell ref="A43:T43"/>
    <mergeCell ref="A44:T44"/>
    <mergeCell ref="A45:T45"/>
    <mergeCell ref="A46:T46"/>
    <mergeCell ref="A47:T47"/>
    <mergeCell ref="A62:H62"/>
    <mergeCell ref="I62:T62"/>
    <mergeCell ref="A55:T55"/>
    <mergeCell ref="A56:T56"/>
    <mergeCell ref="A57:T57"/>
    <mergeCell ref="A58:T58"/>
    <mergeCell ref="A59:H59"/>
    <mergeCell ref="I59:T59"/>
    <mergeCell ref="A48:T48"/>
    <mergeCell ref="A37:T37"/>
    <mergeCell ref="A38:T38"/>
    <mergeCell ref="A39:T39"/>
    <mergeCell ref="A40:T40"/>
    <mergeCell ref="A41:T41"/>
    <mergeCell ref="A42:T42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6:S6"/>
    <mergeCell ref="A9:T9"/>
    <mergeCell ref="A10:T10"/>
    <mergeCell ref="A11:T11"/>
    <mergeCell ref="A12:T12"/>
  </mergeCells>
  <conditionalFormatting sqref="I59:T59 A61:T61">
    <cfRule type="cellIs" dxfId="17" priority="10" stopIfTrue="1" operator="equal">
      <formula>0</formula>
    </cfRule>
  </conditionalFormatting>
  <conditionalFormatting sqref="A55:T55">
    <cfRule type="cellIs" dxfId="16" priority="11" stopIfTrue="1" operator="notEqual">
      <formula>"."</formula>
    </cfRule>
  </conditionalFormatting>
  <conditionalFormatting sqref="A58:T58">
    <cfRule type="cellIs" dxfId="15" priority="12" stopIfTrue="1" operator="notEqual">
      <formula>"."</formula>
    </cfRule>
  </conditionalFormatting>
  <conditionalFormatting sqref="A9:T9 A54:T54">
    <cfRule type="cellIs" dxfId="14" priority="9" stopIfTrue="1" operator="notEqual">
      <formula>"."</formula>
    </cfRule>
  </conditionalFormatting>
  <conditionalFormatting sqref="A10:T10 A53:T53">
    <cfRule type="cellIs" dxfId="13" priority="8" stopIfTrue="1" operator="notEqual">
      <formula>"."</formula>
    </cfRule>
  </conditionalFormatting>
  <conditionalFormatting sqref="A11:T42 A51:T52">
    <cfRule type="cellIs" dxfId="12" priority="7" stopIfTrue="1" operator="notEqual">
      <formula>"."</formula>
    </cfRule>
  </conditionalFormatting>
  <conditionalFormatting sqref="A46:T46">
    <cfRule type="cellIs" dxfId="11" priority="6" stopIfTrue="1" operator="notEqual">
      <formula>"."</formula>
    </cfRule>
  </conditionalFormatting>
  <conditionalFormatting sqref="A45:T45">
    <cfRule type="cellIs" dxfId="10" priority="5" stopIfTrue="1" operator="notEqual">
      <formula>"."</formula>
    </cfRule>
  </conditionalFormatting>
  <conditionalFormatting sqref="A43:T44">
    <cfRule type="cellIs" dxfId="9" priority="4" stopIfTrue="1" operator="notEqual">
      <formula>"."</formula>
    </cfRule>
  </conditionalFormatting>
  <conditionalFormatting sqref="A50:T50">
    <cfRule type="cellIs" dxfId="8" priority="3" stopIfTrue="1" operator="notEqual">
      <formula>"."</formula>
    </cfRule>
  </conditionalFormatting>
  <conditionalFormatting sqref="A49:T49">
    <cfRule type="cellIs" dxfId="7" priority="2" stopIfTrue="1" operator="notEqual">
      <formula>"."</formula>
    </cfRule>
  </conditionalFormatting>
  <conditionalFormatting sqref="A47:T48">
    <cfRule type="cellIs" dxfId="6" priority="1" stopIfTrue="1" operator="notEqual">
      <formula>"."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7" zoomScaleNormal="100" zoomScaleSheetLayoutView="100" workbookViewId="0">
      <selection activeCell="A16" sqref="A16"/>
    </sheetView>
  </sheetViews>
  <sheetFormatPr defaultRowHeight="12.75" x14ac:dyDescent="0.2"/>
  <cols>
    <col min="2" max="2" width="12.85546875" customWidth="1"/>
    <col min="3" max="3" width="69.42578125" customWidth="1"/>
  </cols>
  <sheetData>
    <row r="1" spans="1:5" ht="90.75" customHeight="1" thickBot="1" x14ac:dyDescent="0.25">
      <c r="A1" s="322"/>
      <c r="B1" s="323"/>
      <c r="C1" s="323"/>
      <c r="D1" s="323"/>
      <c r="E1" s="324"/>
    </row>
    <row r="2" spans="1:5" ht="18" x14ac:dyDescent="0.2">
      <c r="A2" s="223" t="s">
        <v>61</v>
      </c>
      <c r="B2" s="224"/>
      <c r="C2" s="224"/>
      <c r="D2" s="224"/>
      <c r="E2" s="225"/>
    </row>
    <row r="3" spans="1:5" ht="18" x14ac:dyDescent="0.25">
      <c r="A3" s="211" t="s">
        <v>118</v>
      </c>
      <c r="B3" s="226"/>
      <c r="C3" s="226"/>
      <c r="D3" s="226"/>
      <c r="E3" s="227"/>
    </row>
    <row r="4" spans="1:5" ht="15" x14ac:dyDescent="0.2">
      <c r="A4" s="228"/>
      <c r="B4" s="229"/>
      <c r="C4" s="229"/>
      <c r="D4" s="229"/>
      <c r="E4" s="230"/>
    </row>
    <row r="5" spans="1:5" ht="15.75" x14ac:dyDescent="0.2">
      <c r="A5" s="595" t="str">
        <f>'ANEXO 01-ORÇAMENTO'!A5</f>
        <v>SOLICITANTE: SECRETARIA MUNICIPAL DE EDUCAÇÃO</v>
      </c>
      <c r="B5" s="584"/>
      <c r="C5" s="584"/>
      <c r="D5" s="584"/>
      <c r="E5" s="596"/>
    </row>
    <row r="6" spans="1:5" ht="15.75" x14ac:dyDescent="0.2">
      <c r="A6" s="583" t="str">
        <f>'ANEXO 01-ORÇAMENTO'!A6</f>
        <v>OBJETO: E.M.E.F. EVA ALVES PEREIRA</v>
      </c>
      <c r="B6" s="601"/>
      <c r="C6" s="601"/>
      <c r="D6" s="601"/>
      <c r="E6" s="602"/>
    </row>
    <row r="7" spans="1:5" ht="15.75" x14ac:dyDescent="0.2">
      <c r="A7" s="603" t="str">
        <f>'ANEXO 01-ORÇAMENTO'!A7</f>
        <v>LOCAL DA OBRA: Estrada Morrinhos, s/n</v>
      </c>
      <c r="B7" s="604"/>
      <c r="C7" s="604"/>
      <c r="D7" s="604"/>
      <c r="E7" s="605"/>
    </row>
    <row r="8" spans="1:5" ht="16.5" thickBot="1" x14ac:dyDescent="0.25">
      <c r="A8" s="326"/>
      <c r="B8" s="232"/>
      <c r="C8" s="232"/>
      <c r="D8" s="232"/>
      <c r="E8" s="325"/>
    </row>
    <row r="9" spans="1:5" ht="13.5" thickBot="1" x14ac:dyDescent="0.25">
      <c r="A9" s="606" t="str">
        <f>'[2]ANEXO 01-ORÇAMENTO'!C16</f>
        <v>DESCRIMINAÇÃO</v>
      </c>
      <c r="B9" s="607"/>
      <c r="C9" s="607"/>
      <c r="D9" s="607"/>
      <c r="E9" s="608"/>
    </row>
    <row r="10" spans="1:5" x14ac:dyDescent="0.2">
      <c r="A10" s="270"/>
      <c r="B10" s="202"/>
      <c r="C10" s="203" t="s">
        <v>87</v>
      </c>
      <c r="D10" s="202"/>
      <c r="E10" s="204"/>
    </row>
    <row r="11" spans="1:5" ht="45" customHeight="1" x14ac:dyDescent="0.2">
      <c r="A11" s="609" t="s">
        <v>284</v>
      </c>
      <c r="B11" s="610"/>
      <c r="C11" s="610"/>
      <c r="D11" s="610"/>
      <c r="E11" s="611"/>
    </row>
    <row r="12" spans="1:5" x14ac:dyDescent="0.2">
      <c r="A12" s="338"/>
      <c r="B12" s="339"/>
      <c r="C12" s="341" t="s">
        <v>283</v>
      </c>
      <c r="D12" s="339"/>
      <c r="E12" s="340"/>
    </row>
    <row r="13" spans="1:5" ht="13.5" thickBot="1" x14ac:dyDescent="0.25">
      <c r="A13" s="598" t="s">
        <v>285</v>
      </c>
      <c r="B13" s="599"/>
      <c r="C13" s="599"/>
      <c r="D13" s="599"/>
      <c r="E13" s="600"/>
    </row>
    <row r="14" spans="1:5" x14ac:dyDescent="0.2">
      <c r="A14" s="655"/>
      <c r="B14" s="656"/>
      <c r="C14" s="657" t="s">
        <v>286</v>
      </c>
      <c r="D14" s="656"/>
      <c r="E14" s="658"/>
    </row>
    <row r="15" spans="1:5" ht="32.25" customHeight="1" thickBot="1" x14ac:dyDescent="0.25">
      <c r="A15" s="598" t="s">
        <v>287</v>
      </c>
      <c r="B15" s="599"/>
      <c r="C15" s="599"/>
      <c r="D15" s="599"/>
      <c r="E15" s="600"/>
    </row>
    <row r="16" spans="1:5" ht="15" x14ac:dyDescent="0.2">
      <c r="A16" s="327" t="s">
        <v>100</v>
      </c>
      <c r="B16" s="328">
        <f>'ANEXO 01-ORÇAMENTO'!$B$112</f>
        <v>44000</v>
      </c>
      <c r="C16" s="124" t="s">
        <v>56</v>
      </c>
      <c r="D16" s="152"/>
      <c r="E16" s="329"/>
    </row>
    <row r="17" spans="1:5" ht="15" x14ac:dyDescent="0.2">
      <c r="A17" s="327"/>
      <c r="B17" s="328"/>
      <c r="C17" s="124"/>
      <c r="D17" s="152"/>
      <c r="E17" s="329"/>
    </row>
    <row r="18" spans="1:5" ht="15" x14ac:dyDescent="0.2">
      <c r="A18" s="327"/>
      <c r="B18" s="328"/>
      <c r="C18" s="124"/>
      <c r="D18" s="152"/>
      <c r="E18" s="329"/>
    </row>
    <row r="19" spans="1:5" ht="15" x14ac:dyDescent="0.2">
      <c r="A19" s="327"/>
      <c r="B19" s="328"/>
      <c r="C19" s="124"/>
      <c r="D19" s="152"/>
      <c r="E19" s="329"/>
    </row>
    <row r="20" spans="1:5" ht="15" x14ac:dyDescent="0.2">
      <c r="A20" s="330"/>
      <c r="B20" s="150"/>
      <c r="C20" s="124"/>
      <c r="D20" s="152"/>
      <c r="E20" s="329"/>
    </row>
    <row r="21" spans="1:5" ht="15.75" x14ac:dyDescent="0.2">
      <c r="A21" s="330"/>
      <c r="B21" s="152"/>
      <c r="C21" s="331" t="s">
        <v>77</v>
      </c>
      <c r="D21" s="152"/>
      <c r="E21" s="329"/>
    </row>
    <row r="22" spans="1:5" ht="15.75" x14ac:dyDescent="0.2">
      <c r="A22" s="330"/>
      <c r="B22" s="332"/>
      <c r="C22" s="124" t="s">
        <v>78</v>
      </c>
      <c r="D22" s="152"/>
      <c r="E22" s="333"/>
    </row>
    <row r="23" spans="1:5" ht="15.75" x14ac:dyDescent="0.2">
      <c r="A23" s="330"/>
      <c r="B23" s="332"/>
      <c r="C23" s="124" t="s">
        <v>82</v>
      </c>
      <c r="D23" s="152"/>
      <c r="E23" s="333"/>
    </row>
    <row r="24" spans="1:5" ht="15.75" x14ac:dyDescent="0.2">
      <c r="A24" s="330"/>
      <c r="B24" s="332"/>
      <c r="C24" s="124"/>
      <c r="D24" s="152"/>
      <c r="E24" s="333"/>
    </row>
    <row r="25" spans="1:5" ht="15.75" x14ac:dyDescent="0.2">
      <c r="A25" s="330"/>
      <c r="B25" s="332"/>
      <c r="C25" s="124"/>
      <c r="D25" s="152"/>
      <c r="E25" s="333"/>
    </row>
    <row r="26" spans="1:5" ht="15.75" x14ac:dyDescent="0.2">
      <c r="A26" s="330"/>
      <c r="B26" s="332"/>
      <c r="C26" s="124"/>
      <c r="D26" s="152"/>
      <c r="E26" s="333"/>
    </row>
    <row r="27" spans="1:5" ht="15.75" x14ac:dyDescent="0.2">
      <c r="A27" s="330"/>
      <c r="B27" s="332"/>
      <c r="C27" s="124"/>
      <c r="D27" s="152"/>
      <c r="E27" s="333"/>
    </row>
    <row r="28" spans="1:5" ht="15.75" x14ac:dyDescent="0.2">
      <c r="A28" s="330"/>
      <c r="B28" s="332"/>
      <c r="C28" s="124"/>
      <c r="D28" s="152"/>
      <c r="E28" s="333"/>
    </row>
    <row r="29" spans="1:5" ht="15.75" x14ac:dyDescent="0.2">
      <c r="A29" s="330"/>
      <c r="B29" s="332"/>
      <c r="C29" s="124"/>
      <c r="D29" s="152"/>
      <c r="E29" s="333"/>
    </row>
    <row r="30" spans="1:5" ht="15.75" x14ac:dyDescent="0.2">
      <c r="A30" s="330"/>
      <c r="B30" s="332"/>
      <c r="C30" s="124"/>
      <c r="D30" s="152"/>
      <c r="E30" s="333"/>
    </row>
    <row r="31" spans="1:5" ht="15.75" x14ac:dyDescent="0.2">
      <c r="A31" s="330"/>
      <c r="B31" s="332"/>
      <c r="C31" s="124"/>
      <c r="D31" s="152"/>
      <c r="E31" s="333"/>
    </row>
    <row r="32" spans="1:5" ht="15.75" x14ac:dyDescent="0.2">
      <c r="A32" s="330"/>
      <c r="B32" s="332"/>
      <c r="C32" s="124"/>
      <c r="D32" s="152"/>
      <c r="E32" s="333"/>
    </row>
    <row r="33" spans="1:5" ht="15.75" x14ac:dyDescent="0.2">
      <c r="A33" s="330"/>
      <c r="B33" s="332"/>
      <c r="C33" s="124"/>
      <c r="D33" s="152"/>
      <c r="E33" s="333"/>
    </row>
    <row r="34" spans="1:5" ht="15.75" x14ac:dyDescent="0.2">
      <c r="A34" s="330"/>
      <c r="B34" s="332"/>
      <c r="C34" s="124"/>
      <c r="D34" s="152"/>
      <c r="E34" s="333"/>
    </row>
    <row r="35" spans="1:5" ht="15.75" x14ac:dyDescent="0.2">
      <c r="A35" s="330"/>
      <c r="B35" s="332"/>
      <c r="C35" s="124"/>
      <c r="D35" s="152"/>
      <c r="E35" s="333"/>
    </row>
    <row r="36" spans="1:5" ht="15.75" x14ac:dyDescent="0.2">
      <c r="A36" s="330"/>
      <c r="B36" s="332"/>
      <c r="C36" s="124"/>
      <c r="D36" s="152"/>
      <c r="E36" s="333"/>
    </row>
    <row r="37" spans="1:5" ht="15.75" x14ac:dyDescent="0.2">
      <c r="A37" s="330"/>
      <c r="B37" s="332"/>
      <c r="C37" s="124"/>
      <c r="D37" s="152"/>
      <c r="E37" s="333"/>
    </row>
    <row r="38" spans="1:5" ht="15.75" x14ac:dyDescent="0.2">
      <c r="A38" s="330"/>
      <c r="B38" s="332"/>
      <c r="C38" s="124"/>
      <c r="D38" s="152"/>
      <c r="E38" s="333"/>
    </row>
    <row r="39" spans="1:5" ht="15" x14ac:dyDescent="0.2">
      <c r="A39" s="330"/>
      <c r="B39" s="152"/>
      <c r="D39" s="152"/>
      <c r="E39" s="329"/>
    </row>
    <row r="40" spans="1:5" ht="15.75" thickBot="1" x14ac:dyDescent="0.25">
      <c r="A40" s="334"/>
      <c r="B40" s="335"/>
      <c r="C40" s="336"/>
      <c r="D40" s="335"/>
      <c r="E40" s="337"/>
    </row>
  </sheetData>
  <mergeCells count="7">
    <mergeCell ref="A15:E15"/>
    <mergeCell ref="A5:E5"/>
    <mergeCell ref="A6:E6"/>
    <mergeCell ref="A7:E7"/>
    <mergeCell ref="A9:E9"/>
    <mergeCell ref="A11:E11"/>
    <mergeCell ref="A13:E13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workbookViewId="0">
      <selection activeCell="B26" sqref="B26"/>
    </sheetView>
  </sheetViews>
  <sheetFormatPr defaultRowHeight="12.75" x14ac:dyDescent="0.2"/>
  <cols>
    <col min="2" max="2" width="50.85546875" customWidth="1"/>
  </cols>
  <sheetData>
    <row r="4" spans="2:20" ht="16.5" thickBot="1" x14ac:dyDescent="0.3">
      <c r="C4" s="619" t="s">
        <v>15</v>
      </c>
      <c r="D4" s="619"/>
      <c r="E4" s="619"/>
      <c r="F4" s="619"/>
      <c r="G4" s="619"/>
      <c r="H4" s="619"/>
      <c r="I4" s="619" t="s">
        <v>3</v>
      </c>
      <c r="J4" s="619"/>
      <c r="K4" s="619"/>
      <c r="L4" s="619"/>
      <c r="M4" s="619"/>
      <c r="N4" s="619"/>
      <c r="O4" s="619" t="s">
        <v>16</v>
      </c>
      <c r="P4" s="619"/>
      <c r="Q4" s="619"/>
      <c r="R4" s="619"/>
      <c r="S4" s="619"/>
      <c r="T4" s="619"/>
    </row>
    <row r="5" spans="2:20" ht="32.25" thickBot="1" x14ac:dyDescent="0.25">
      <c r="B5" s="1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4" t="s">
        <v>23</v>
      </c>
      <c r="I5" s="2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4" t="s">
        <v>23</v>
      </c>
      <c r="O5" s="2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4" t="s">
        <v>23</v>
      </c>
    </row>
    <row r="6" spans="2:20" x14ac:dyDescent="0.2">
      <c r="B6" s="5" t="s">
        <v>24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">
      <c r="B7" s="9" t="s">
        <v>25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">
      <c r="B8" s="9" t="s">
        <v>26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">
      <c r="B9" s="9" t="s">
        <v>27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.5" thickBot="1" x14ac:dyDescent="0.25">
      <c r="B10" s="9" t="s">
        <v>28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">
      <c r="B11" s="5" t="s">
        <v>29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">
      <c r="B12" s="9" t="s">
        <v>30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">
      <c r="B13" s="9" t="s">
        <v>31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">
      <c r="B14" s="9" t="s">
        <v>32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.5" thickBot="1" x14ac:dyDescent="0.25">
      <c r="B15" s="13" t="s">
        <v>33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.5" thickBot="1" x14ac:dyDescent="0.25">
      <c r="B16" s="17"/>
      <c r="I16" s="17"/>
      <c r="J16" s="17"/>
      <c r="K16" s="17"/>
      <c r="L16" s="17"/>
      <c r="M16" s="17"/>
      <c r="N16" s="17"/>
    </row>
    <row r="17" spans="2:23" ht="16.5" thickBot="1" x14ac:dyDescent="0.3">
      <c r="B17" s="18">
        <v>1</v>
      </c>
    </row>
    <row r="18" spans="2:23" ht="16.5" thickBot="1" x14ac:dyDescent="0.3">
      <c r="B18" s="19" t="s">
        <v>5</v>
      </c>
      <c r="C18" s="620" t="s">
        <v>34</v>
      </c>
      <c r="D18" s="621"/>
      <c r="E18" s="621"/>
      <c r="F18" s="621"/>
      <c r="G18" s="621"/>
      <c r="H18" s="621"/>
      <c r="I18" s="621"/>
      <c r="J18" s="621"/>
      <c r="K18" s="621"/>
      <c r="L18" s="621"/>
      <c r="M18" s="621"/>
      <c r="N18" s="622"/>
      <c r="O18" s="623" t="s">
        <v>35</v>
      </c>
      <c r="P18" s="624"/>
      <c r="Q18" s="624"/>
      <c r="R18" s="624"/>
      <c r="S18" s="624"/>
      <c r="T18" s="625"/>
    </row>
    <row r="19" spans="2:23" x14ac:dyDescent="0.2">
      <c r="B19" s="20">
        <v>1</v>
      </c>
      <c r="C19" s="612" t="s">
        <v>36</v>
      </c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4"/>
      <c r="O19" s="615">
        <v>20.34</v>
      </c>
      <c r="P19" s="616"/>
      <c r="Q19" s="617">
        <v>22.12</v>
      </c>
      <c r="R19" s="617"/>
      <c r="S19" s="617">
        <v>25</v>
      </c>
      <c r="T19" s="618"/>
    </row>
    <row r="20" spans="2:23" x14ac:dyDescent="0.2">
      <c r="B20" s="21">
        <v>2</v>
      </c>
      <c r="C20" s="626" t="s">
        <v>37</v>
      </c>
      <c r="D20" s="627"/>
      <c r="E20" s="627"/>
      <c r="F20" s="627"/>
      <c r="G20" s="627"/>
      <c r="H20" s="627"/>
      <c r="I20" s="627"/>
      <c r="J20" s="627"/>
      <c r="K20" s="627"/>
      <c r="L20" s="627"/>
      <c r="M20" s="627"/>
      <c r="N20" s="628"/>
      <c r="O20" s="629">
        <v>19.600000000000001</v>
      </c>
      <c r="P20" s="630"/>
      <c r="Q20" s="631">
        <v>20.97</v>
      </c>
      <c r="R20" s="631"/>
      <c r="S20" s="631">
        <v>24.23</v>
      </c>
      <c r="T20" s="632"/>
    </row>
    <row r="21" spans="2:23" x14ac:dyDescent="0.2">
      <c r="B21" s="21">
        <v>3</v>
      </c>
      <c r="C21" s="626" t="s">
        <v>38</v>
      </c>
      <c r="D21" s="627"/>
      <c r="E21" s="627"/>
      <c r="F21" s="627"/>
      <c r="G21" s="627"/>
      <c r="H21" s="627"/>
      <c r="I21" s="627"/>
      <c r="J21" s="627"/>
      <c r="K21" s="627"/>
      <c r="L21" s="627"/>
      <c r="M21" s="627"/>
      <c r="N21" s="628"/>
      <c r="O21" s="629">
        <v>20.76</v>
      </c>
      <c r="P21" s="630"/>
      <c r="Q21" s="631">
        <v>24.18</v>
      </c>
      <c r="R21" s="631"/>
      <c r="S21" s="631">
        <v>26.44</v>
      </c>
      <c r="T21" s="632"/>
    </row>
    <row r="22" spans="2:23" x14ac:dyDescent="0.2">
      <c r="B22" s="21">
        <v>4</v>
      </c>
      <c r="C22" s="626" t="s">
        <v>39</v>
      </c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8"/>
      <c r="O22" s="629">
        <v>24</v>
      </c>
      <c r="P22" s="630"/>
      <c r="Q22" s="631">
        <v>25.84</v>
      </c>
      <c r="R22" s="631"/>
      <c r="S22" s="631">
        <v>27.86</v>
      </c>
      <c r="T22" s="632"/>
    </row>
    <row r="23" spans="2:23" x14ac:dyDescent="0.2">
      <c r="B23" s="21">
        <v>5</v>
      </c>
      <c r="C23" s="626" t="s">
        <v>40</v>
      </c>
      <c r="D23" s="627"/>
      <c r="E23" s="627"/>
      <c r="F23" s="627"/>
      <c r="G23" s="627"/>
      <c r="H23" s="627"/>
      <c r="I23" s="627"/>
      <c r="J23" s="627"/>
      <c r="K23" s="627"/>
      <c r="L23" s="627"/>
      <c r="M23" s="627"/>
      <c r="N23" s="628"/>
      <c r="O23" s="629">
        <v>22.8</v>
      </c>
      <c r="P23" s="630"/>
      <c r="Q23" s="631">
        <v>27.48</v>
      </c>
      <c r="R23" s="631"/>
      <c r="S23" s="631">
        <v>30.95</v>
      </c>
      <c r="T23" s="632"/>
    </row>
    <row r="24" spans="2:23" ht="13.5" thickBot="1" x14ac:dyDescent="0.25">
      <c r="B24" s="22">
        <v>6</v>
      </c>
      <c r="C24" s="644" t="s">
        <v>41</v>
      </c>
      <c r="D24" s="645"/>
      <c r="E24" s="645"/>
      <c r="F24" s="645"/>
      <c r="G24" s="645"/>
      <c r="H24" s="645"/>
      <c r="I24" s="645"/>
      <c r="J24" s="645"/>
      <c r="K24" s="645"/>
      <c r="L24" s="645"/>
      <c r="M24" s="645"/>
      <c r="N24" s="646"/>
      <c r="O24" s="647">
        <v>11.1</v>
      </c>
      <c r="P24" s="648"/>
      <c r="Q24" s="636">
        <v>14.02</v>
      </c>
      <c r="R24" s="636"/>
      <c r="S24" s="636">
        <v>16.8</v>
      </c>
      <c r="T24" s="637"/>
    </row>
    <row r="25" spans="2:23" ht="13.5" thickBot="1" x14ac:dyDescent="0.25">
      <c r="B25" s="17"/>
      <c r="I25" s="17"/>
      <c r="J25" s="17"/>
      <c r="K25" s="17"/>
      <c r="L25" s="17"/>
      <c r="M25" s="17"/>
      <c r="N25" s="17"/>
      <c r="W25" s="23" t="s">
        <v>42</v>
      </c>
    </row>
    <row r="26" spans="2:23" ht="16.5" thickBot="1" x14ac:dyDescent="0.3">
      <c r="B26" s="18">
        <v>1</v>
      </c>
    </row>
    <row r="27" spans="2:23" ht="16.5" thickBot="1" x14ac:dyDescent="0.3">
      <c r="B27" s="19" t="s">
        <v>43</v>
      </c>
      <c r="C27" s="633"/>
      <c r="D27" s="634"/>
      <c r="E27" s="634"/>
      <c r="F27" s="634"/>
      <c r="G27" s="634"/>
      <c r="H27" s="634"/>
      <c r="I27" s="635"/>
    </row>
    <row r="28" spans="2:23" x14ac:dyDescent="0.2">
      <c r="B28" s="21">
        <v>1</v>
      </c>
      <c r="C28" s="638" t="s">
        <v>1</v>
      </c>
      <c r="D28" s="639"/>
      <c r="E28" s="639"/>
      <c r="F28" s="639"/>
      <c r="G28" s="639"/>
      <c r="H28" s="639"/>
      <c r="I28" s="640"/>
    </row>
    <row r="29" spans="2:23" ht="13.5" thickBot="1" x14ac:dyDescent="0.25">
      <c r="B29" s="21">
        <v>2</v>
      </c>
      <c r="C29" s="641" t="s">
        <v>2</v>
      </c>
      <c r="D29" s="642"/>
      <c r="E29" s="642"/>
      <c r="F29" s="642"/>
      <c r="G29" s="642"/>
      <c r="H29" s="642"/>
      <c r="I29" s="643"/>
    </row>
    <row r="48" spans="3:14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28:I28"/>
    <mergeCell ref="C29:I29"/>
    <mergeCell ref="C24:N24"/>
    <mergeCell ref="O24:P24"/>
    <mergeCell ref="Q24:R24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1:N21"/>
    <mergeCell ref="O21:P21"/>
    <mergeCell ref="Q21:R21"/>
    <mergeCell ref="S21:T21"/>
    <mergeCell ref="C20:N20"/>
    <mergeCell ref="O20:P20"/>
    <mergeCell ref="Q20:R20"/>
    <mergeCell ref="S20:T20"/>
    <mergeCell ref="C19:N19"/>
    <mergeCell ref="O19:P19"/>
    <mergeCell ref="Q19:R19"/>
    <mergeCell ref="S19:T19"/>
    <mergeCell ref="C4:H4"/>
    <mergeCell ref="I4:N4"/>
    <mergeCell ref="O4:T4"/>
    <mergeCell ref="C18:N18"/>
    <mergeCell ref="O18:T18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ANEXO 01-ORÇAMENTO</vt:lpstr>
      <vt:lpstr>ANEXO 02-BDI</vt:lpstr>
      <vt:lpstr>ANEXO 03-CRONOGRAMA</vt:lpstr>
      <vt:lpstr>ANEXO 04- ENCARGOS SOCIAIS</vt:lpstr>
      <vt:lpstr>ANEXO 05- ITENS RELEVANTES</vt:lpstr>
      <vt:lpstr>Plan4</vt:lpstr>
      <vt:lpstr>'ANEXO 01-ORÇAMENTO'!Area_de_impressao</vt:lpstr>
      <vt:lpstr>'ANEXO 02-BDI'!Area_de_impressao</vt:lpstr>
      <vt:lpstr>'ANEXO 03-CRONOGRAMA'!Area_de_impressao</vt:lpstr>
      <vt:lpstr>'ANEXO 05- ITENS RELEVANTES'!Area_de_impressao</vt:lpstr>
      <vt:lpstr>'ANEXO 01-ORÇAMENTO'!Titulos_de_impressao</vt:lpstr>
      <vt:lpstr>'ANEXO 03-CRONOGRAMA'!Titulos_de_impressao</vt:lpstr>
    </vt:vector>
  </TitlesOfParts>
  <Company>Caixa Econômica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Educação - PMSJ</cp:lastModifiedBy>
  <cp:lastPrinted>2020-06-18T14:30:01Z</cp:lastPrinted>
  <dcterms:created xsi:type="dcterms:W3CDTF">2014-06-24T16:50:41Z</dcterms:created>
  <dcterms:modified xsi:type="dcterms:W3CDTF">2020-06-18T15:43:03Z</dcterms:modified>
</cp:coreProperties>
</file>