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etopradella\Desktop\JOÃO LICITAÇÃO ATUAL\ESCOLA\"/>
    </mc:Choice>
  </mc:AlternateContent>
  <bookViews>
    <workbookView xWindow="0" yWindow="0" windowWidth="20490" windowHeight="7710" tabRatio="852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ANEXO 05- ITENS RELEVANTES" sheetId="22" r:id="rId5"/>
    <sheet name="Plan4" sheetId="14" state="hidden" r:id="rId6"/>
  </sheets>
  <externalReferences>
    <externalReference r:id="rId7"/>
    <externalReference r:id="rId8"/>
  </externalReferences>
  <definedNames>
    <definedName name="_xlnm.Print_Area" localSheetId="0">'ANEXO 01-ORÇAMENTO'!$A$1:$J$219</definedName>
    <definedName name="_xlnm.Print_Area" localSheetId="1">'ANEXO 02-BDI'!$A$1:$T$34</definedName>
    <definedName name="_xlnm.Print_Area" localSheetId="2">'ANEXO 03-CRONOGRAMA'!$A$1:$I$45</definedName>
    <definedName name="_xlnm.Print_Area" localSheetId="4">'ANEXO 05- ITENS RELEVANTES'!$A$1:$E$40</definedName>
    <definedName name="_xlnm.Print_Titles" localSheetId="0">'ANEXO 01-ORÇAMENTO'!$16:$16</definedName>
    <definedName name="_xlnm.Print_Titles" localSheetId="2">'ANEXO 03-CRONOGRAMA'!#REF!</definedName>
  </definedNames>
  <calcPr calcId="162913" fullPrecision="0"/>
</workbook>
</file>

<file path=xl/calcChain.xml><?xml version="1.0" encoding="utf-8"?>
<calcChain xmlns="http://schemas.openxmlformats.org/spreadsheetml/2006/main">
  <c r="H20" i="20" l="1"/>
  <c r="H19" i="20"/>
  <c r="H33" i="20"/>
  <c r="H32" i="20"/>
  <c r="H29" i="20"/>
  <c r="G21" i="20"/>
  <c r="G39" i="20" s="1"/>
  <c r="F21" i="20"/>
  <c r="F39" i="20" s="1"/>
  <c r="C11" i="20" l="1"/>
  <c r="C31" i="20"/>
  <c r="H31" i="20" s="1"/>
  <c r="C30" i="20"/>
  <c r="H30" i="20" s="1"/>
  <c r="C18" i="20"/>
  <c r="H18" i="20" s="1"/>
  <c r="H39" i="20" l="1"/>
  <c r="C39" i="20"/>
  <c r="D15" i="20" s="1"/>
  <c r="E11" i="20"/>
  <c r="E39" i="20" s="1"/>
  <c r="I39" i="20" s="1"/>
  <c r="I24" i="20"/>
  <c r="D11" i="20" l="1"/>
  <c r="I27" i="20"/>
  <c r="I15" i="20"/>
  <c r="B16" i="22" l="1"/>
  <c r="A5" i="22" l="1"/>
  <c r="A6" i="22"/>
  <c r="A7" i="22"/>
  <c r="A9" i="22"/>
  <c r="I59" i="21" l="1"/>
  <c r="I33" i="15" l="1"/>
  <c r="A7" i="21" l="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0" l="1"/>
  <c r="A7" i="20"/>
  <c r="A6" i="20"/>
  <c r="A5" i="20"/>
  <c r="A7" i="15" l="1"/>
  <c r="A5" i="15"/>
  <c r="A29" i="15" l="1"/>
  <c r="L20" i="15" l="1"/>
  <c r="O20" i="15"/>
  <c r="R20" i="15"/>
  <c r="A6" i="15" l="1"/>
  <c r="F22" i="15" l="1"/>
  <c r="E9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G118" i="18" l="1"/>
  <c r="H118" i="18" s="1"/>
  <c r="I118" i="18" s="1"/>
  <c r="G116" i="18"/>
  <c r="H116" i="18" s="1"/>
  <c r="G115" i="18"/>
  <c r="H115" i="18" s="1"/>
  <c r="G161" i="18"/>
  <c r="H161" i="18" s="1"/>
  <c r="G20" i="18"/>
  <c r="H20" i="18" s="1"/>
  <c r="G37" i="18"/>
  <c r="H37" i="18" s="1"/>
  <c r="G117" i="18"/>
  <c r="G39" i="18"/>
  <c r="H39" i="18" s="1"/>
  <c r="G36" i="18"/>
  <c r="H36" i="18" s="1"/>
  <c r="G163" i="18"/>
  <c r="H163" i="18" s="1"/>
  <c r="G164" i="18"/>
  <c r="H164" i="18" s="1"/>
  <c r="G162" i="18"/>
  <c r="H162" i="18" s="1"/>
  <c r="G21" i="18"/>
  <c r="H21" i="18" s="1"/>
  <c r="G38" i="18"/>
  <c r="H38" i="18" s="1"/>
  <c r="I38" i="18" s="1"/>
  <c r="G22" i="18"/>
  <c r="H22" i="18" s="1"/>
  <c r="G19" i="18"/>
  <c r="H19" i="18" s="1"/>
  <c r="G200" i="18"/>
  <c r="H200" i="18" s="1"/>
  <c r="G191" i="18"/>
  <c r="H191" i="18" s="1"/>
  <c r="G176" i="18"/>
  <c r="G160" i="18"/>
  <c r="H160" i="18" s="1"/>
  <c r="G153" i="18"/>
  <c r="H153" i="18" s="1"/>
  <c r="G149" i="18"/>
  <c r="H149" i="18" s="1"/>
  <c r="G142" i="18"/>
  <c r="H142" i="18" s="1"/>
  <c r="G138" i="18"/>
  <c r="H138" i="18" s="1"/>
  <c r="G134" i="18"/>
  <c r="H134" i="18" s="1"/>
  <c r="G130" i="18"/>
  <c r="H130" i="18" s="1"/>
  <c r="G106" i="18"/>
  <c r="H106" i="18" s="1"/>
  <c r="G100" i="18"/>
  <c r="H100" i="18" s="1"/>
  <c r="G96" i="18"/>
  <c r="H96" i="18" s="1"/>
  <c r="G92" i="18"/>
  <c r="H92" i="18" s="1"/>
  <c r="G88" i="18"/>
  <c r="H88" i="18" s="1"/>
  <c r="G77" i="18"/>
  <c r="H77" i="18" s="1"/>
  <c r="G67" i="18"/>
  <c r="H67" i="18" s="1"/>
  <c r="G54" i="18"/>
  <c r="H54" i="18" s="1"/>
  <c r="G47" i="18"/>
  <c r="H47" i="18" s="1"/>
  <c r="G35" i="18"/>
  <c r="H35" i="18" s="1"/>
  <c r="G29" i="18"/>
  <c r="H29" i="18" s="1"/>
  <c r="G206" i="18"/>
  <c r="H206" i="18" s="1"/>
  <c r="G199" i="18"/>
  <c r="H199" i="18" s="1"/>
  <c r="G173" i="18"/>
  <c r="H173" i="18" s="1"/>
  <c r="G156" i="18"/>
  <c r="H156" i="18" s="1"/>
  <c r="G152" i="18"/>
  <c r="H152" i="18" s="1"/>
  <c r="G148" i="18"/>
  <c r="H148" i="18" s="1"/>
  <c r="G141" i="18"/>
  <c r="H141" i="18" s="1"/>
  <c r="G137" i="18"/>
  <c r="H137" i="18" s="1"/>
  <c r="G133" i="18"/>
  <c r="H133" i="18" s="1"/>
  <c r="G129" i="18"/>
  <c r="H129" i="18" s="1"/>
  <c r="G105" i="18"/>
  <c r="H105" i="18" s="1"/>
  <c r="G99" i="18"/>
  <c r="H99" i="18" s="1"/>
  <c r="G95" i="18"/>
  <c r="H95" i="18" s="1"/>
  <c r="G91" i="18"/>
  <c r="H91" i="18" s="1"/>
  <c r="G87" i="18"/>
  <c r="H87" i="18" s="1"/>
  <c r="G76" i="18"/>
  <c r="H76" i="18" s="1"/>
  <c r="G202" i="18"/>
  <c r="H202" i="18" s="1"/>
  <c r="G165" i="18"/>
  <c r="H165" i="18" s="1"/>
  <c r="G151" i="18"/>
  <c r="H151" i="18" s="1"/>
  <c r="G140" i="18"/>
  <c r="H140" i="18" s="1"/>
  <c r="G132" i="18"/>
  <c r="H132" i="18" s="1"/>
  <c r="G122" i="18"/>
  <c r="H122" i="18" s="1"/>
  <c r="G104" i="18"/>
  <c r="H104" i="18" s="1"/>
  <c r="G94" i="18"/>
  <c r="H94" i="18" s="1"/>
  <c r="G86" i="18"/>
  <c r="H86" i="18" s="1"/>
  <c r="G75" i="18"/>
  <c r="H75" i="18" s="1"/>
  <c r="G68" i="18"/>
  <c r="H68" i="18" s="1"/>
  <c r="G52" i="18"/>
  <c r="H52" i="18" s="1"/>
  <c r="G31" i="18"/>
  <c r="H31" i="18" s="1"/>
  <c r="G26" i="18"/>
  <c r="H26" i="18" s="1"/>
  <c r="G185" i="18"/>
  <c r="H185" i="18" s="1"/>
  <c r="J185" i="18" s="1"/>
  <c r="G172" i="18"/>
  <c r="H172" i="18" s="1"/>
  <c r="G155" i="18"/>
  <c r="H155" i="18" s="1"/>
  <c r="G144" i="18"/>
  <c r="H144" i="18" s="1"/>
  <c r="G136" i="18"/>
  <c r="H136" i="18" s="1"/>
  <c r="G128" i="18"/>
  <c r="H128" i="18" s="1"/>
  <c r="G108" i="18"/>
  <c r="H108" i="18" s="1"/>
  <c r="G201" i="18"/>
  <c r="H201" i="18" s="1"/>
  <c r="G171" i="18"/>
  <c r="H171" i="18" s="1"/>
  <c r="G143" i="18"/>
  <c r="H143" i="18" s="1"/>
  <c r="G107" i="18"/>
  <c r="H107" i="18" s="1"/>
  <c r="G93" i="18"/>
  <c r="H93" i="18" s="1"/>
  <c r="G48" i="18"/>
  <c r="H48" i="18" s="1"/>
  <c r="G32" i="18"/>
  <c r="H32" i="18" s="1"/>
  <c r="G192" i="18"/>
  <c r="H192" i="18" s="1"/>
  <c r="G139" i="18"/>
  <c r="H139" i="18" s="1"/>
  <c r="G121" i="18"/>
  <c r="H121" i="18" s="1"/>
  <c r="G103" i="18"/>
  <c r="H103" i="18" s="1"/>
  <c r="G90" i="18"/>
  <c r="H90" i="18" s="1"/>
  <c r="G78" i="18"/>
  <c r="H78" i="18" s="1"/>
  <c r="G64" i="18"/>
  <c r="H64" i="18" s="1"/>
  <c r="G55" i="18"/>
  <c r="H55" i="18" s="1"/>
  <c r="G46" i="18"/>
  <c r="H46" i="18" s="1"/>
  <c r="H50" i="18" s="1"/>
  <c r="G30" i="18"/>
  <c r="H30" i="18" s="1"/>
  <c r="G89" i="18"/>
  <c r="H89" i="18" s="1"/>
  <c r="G63" i="18"/>
  <c r="H63" i="18" s="1"/>
  <c r="G28" i="18"/>
  <c r="H28" i="18" s="1"/>
  <c r="G62" i="18"/>
  <c r="H62" i="18" s="1"/>
  <c r="G27" i="18"/>
  <c r="H27" i="18" s="1"/>
  <c r="G154" i="18"/>
  <c r="H154" i="18" s="1"/>
  <c r="G98" i="18"/>
  <c r="H98" i="18" s="1"/>
  <c r="G53" i="18"/>
  <c r="H53" i="18" s="1"/>
  <c r="G182" i="18"/>
  <c r="H182" i="18" s="1"/>
  <c r="G150" i="18"/>
  <c r="H150" i="18" s="1"/>
  <c r="G97" i="18"/>
  <c r="H97" i="18" s="1"/>
  <c r="G49" i="18"/>
  <c r="H49" i="18" s="1"/>
  <c r="G135" i="18"/>
  <c r="H135" i="18" s="1"/>
  <c r="G74" i="18"/>
  <c r="H74" i="18" s="1"/>
  <c r="G131" i="18"/>
  <c r="H131" i="18" s="1"/>
  <c r="A30" i="15"/>
  <c r="I14" i="15"/>
  <c r="I19" i="15"/>
  <c r="I16" i="15"/>
  <c r="I15" i="15"/>
  <c r="I26" i="15"/>
  <c r="A27" i="15" s="1"/>
  <c r="I13" i="15"/>
  <c r="I17" i="15"/>
  <c r="I18" i="15"/>
  <c r="I20" i="15"/>
  <c r="J115" i="18" l="1"/>
  <c r="I115" i="18"/>
  <c r="I116" i="18"/>
  <c r="J116" i="18"/>
  <c r="H56" i="18"/>
  <c r="H176" i="18"/>
  <c r="H177" i="18" s="1"/>
  <c r="H180" i="18" s="1"/>
  <c r="J163" i="18"/>
  <c r="I163" i="18"/>
  <c r="J39" i="18"/>
  <c r="I39" i="18"/>
  <c r="H23" i="18"/>
  <c r="H41" i="18" s="1"/>
  <c r="H117" i="18"/>
  <c r="J37" i="18"/>
  <c r="I37" i="18"/>
  <c r="I21" i="18"/>
  <c r="J21" i="18"/>
  <c r="J20" i="18"/>
  <c r="I20" i="18"/>
  <c r="H33" i="18"/>
  <c r="I162" i="18"/>
  <c r="J162" i="18"/>
  <c r="J36" i="18"/>
  <c r="I36" i="18"/>
  <c r="I164" i="18"/>
  <c r="J164" i="18"/>
  <c r="I161" i="18"/>
  <c r="J161" i="18"/>
  <c r="H203" i="18"/>
  <c r="H166" i="18"/>
  <c r="H167" i="18" s="1"/>
  <c r="J38" i="18"/>
  <c r="H59" i="18"/>
  <c r="H109" i="18"/>
  <c r="H112" i="18" s="1"/>
  <c r="H101" i="18"/>
  <c r="H40" i="18"/>
  <c r="J19" i="18"/>
  <c r="I19" i="18"/>
  <c r="J22" i="18"/>
  <c r="I22" i="18"/>
  <c r="J97" i="18"/>
  <c r="I97" i="18"/>
  <c r="J186" i="18"/>
  <c r="J189" i="18" s="1"/>
  <c r="I182" i="18"/>
  <c r="H183" i="18"/>
  <c r="H188" i="18" s="1"/>
  <c r="J182" i="18"/>
  <c r="I154" i="18"/>
  <c r="J154" i="18"/>
  <c r="J62" i="18"/>
  <c r="H65" i="18"/>
  <c r="I62" i="18"/>
  <c r="I63" i="18"/>
  <c r="J63" i="18"/>
  <c r="I64" i="18"/>
  <c r="J64" i="18"/>
  <c r="I121" i="18"/>
  <c r="J121" i="18"/>
  <c r="I107" i="18"/>
  <c r="J107" i="18"/>
  <c r="J136" i="18"/>
  <c r="I136" i="18"/>
  <c r="I155" i="18"/>
  <c r="J155" i="18"/>
  <c r="I75" i="18"/>
  <c r="J75" i="18"/>
  <c r="J165" i="18"/>
  <c r="I165" i="18"/>
  <c r="I202" i="18"/>
  <c r="J202" i="18"/>
  <c r="J87" i="18"/>
  <c r="I87" i="18"/>
  <c r="J105" i="18"/>
  <c r="I105" i="18"/>
  <c r="J141" i="18"/>
  <c r="I141" i="18"/>
  <c r="J67" i="18"/>
  <c r="I67" i="18"/>
  <c r="H69" i="18"/>
  <c r="J88" i="18"/>
  <c r="I88" i="18"/>
  <c r="I106" i="18"/>
  <c r="J106" i="18"/>
  <c r="J142" i="18"/>
  <c r="I142" i="18"/>
  <c r="I150" i="18"/>
  <c r="J150" i="18"/>
  <c r="J89" i="18"/>
  <c r="I89" i="18"/>
  <c r="J78" i="18"/>
  <c r="I78" i="18"/>
  <c r="J192" i="18"/>
  <c r="I192" i="18"/>
  <c r="H174" i="18"/>
  <c r="I171" i="18"/>
  <c r="J171" i="18"/>
  <c r="I108" i="18"/>
  <c r="J108" i="18"/>
  <c r="I144" i="18"/>
  <c r="J144" i="18"/>
  <c r="J52" i="18"/>
  <c r="I52" i="18"/>
  <c r="J86" i="18"/>
  <c r="I86" i="18"/>
  <c r="J122" i="18"/>
  <c r="I122" i="18"/>
  <c r="J91" i="18"/>
  <c r="I91" i="18"/>
  <c r="J129" i="18"/>
  <c r="I129" i="18"/>
  <c r="H157" i="18"/>
  <c r="J148" i="18"/>
  <c r="I148" i="18"/>
  <c r="J173" i="18"/>
  <c r="I173" i="18"/>
  <c r="I199" i="18"/>
  <c r="J199" i="18"/>
  <c r="J29" i="18"/>
  <c r="I29" i="18"/>
  <c r="J47" i="18"/>
  <c r="I47" i="18"/>
  <c r="J92" i="18"/>
  <c r="I92" i="18"/>
  <c r="J130" i="18"/>
  <c r="I130" i="18"/>
  <c r="I149" i="18"/>
  <c r="J149" i="18"/>
  <c r="J160" i="18"/>
  <c r="I160" i="18"/>
  <c r="J176" i="18"/>
  <c r="J177" i="18" s="1"/>
  <c r="I176" i="18"/>
  <c r="I177" i="18" s="1"/>
  <c r="I200" i="18"/>
  <c r="J200" i="18"/>
  <c r="J74" i="18"/>
  <c r="I74" i="18"/>
  <c r="H79" i="18"/>
  <c r="I135" i="18"/>
  <c r="J135" i="18"/>
  <c r="J27" i="18"/>
  <c r="I27" i="18"/>
  <c r="I28" i="18"/>
  <c r="J28" i="18"/>
  <c r="I139" i="18"/>
  <c r="J139" i="18"/>
  <c r="H123" i="18"/>
  <c r="I131" i="18"/>
  <c r="J131" i="18"/>
  <c r="I49" i="18"/>
  <c r="J49" i="18"/>
  <c r="I53" i="18"/>
  <c r="J53" i="18"/>
  <c r="I30" i="18"/>
  <c r="J30" i="18"/>
  <c r="J46" i="18"/>
  <c r="I46" i="18"/>
  <c r="J90" i="18"/>
  <c r="I90" i="18"/>
  <c r="I143" i="18"/>
  <c r="J143" i="18"/>
  <c r="I26" i="18"/>
  <c r="J26" i="18"/>
  <c r="J94" i="18"/>
  <c r="I94" i="18"/>
  <c r="I132" i="18"/>
  <c r="J132" i="18"/>
  <c r="J151" i="18"/>
  <c r="I151" i="18"/>
  <c r="I76" i="18"/>
  <c r="J76" i="18"/>
  <c r="J95" i="18"/>
  <c r="I95" i="18"/>
  <c r="J133" i="18"/>
  <c r="I133" i="18"/>
  <c r="J152" i="18"/>
  <c r="I152" i="18"/>
  <c r="J35" i="18"/>
  <c r="I35" i="18"/>
  <c r="I54" i="18"/>
  <c r="J54" i="18"/>
  <c r="J77" i="18"/>
  <c r="I77" i="18"/>
  <c r="J96" i="18"/>
  <c r="I96" i="18"/>
  <c r="I134" i="18"/>
  <c r="J134" i="18"/>
  <c r="J153" i="18"/>
  <c r="I153" i="18"/>
  <c r="J98" i="18"/>
  <c r="I98" i="18"/>
  <c r="J55" i="18"/>
  <c r="I55" i="18"/>
  <c r="I103" i="18"/>
  <c r="J103" i="18"/>
  <c r="J32" i="18"/>
  <c r="I32" i="18"/>
  <c r="I48" i="18"/>
  <c r="J48" i="18"/>
  <c r="J93" i="18"/>
  <c r="I93" i="18"/>
  <c r="I201" i="18"/>
  <c r="J201" i="18"/>
  <c r="H145" i="18"/>
  <c r="I128" i="18"/>
  <c r="J128" i="18"/>
  <c r="J172" i="18"/>
  <c r="I172" i="18"/>
  <c r="J31" i="18"/>
  <c r="I31" i="18"/>
  <c r="J68" i="18"/>
  <c r="I68" i="18"/>
  <c r="I104" i="18"/>
  <c r="J104" i="18"/>
  <c r="J140" i="18"/>
  <c r="I140" i="18"/>
  <c r="J99" i="18"/>
  <c r="I99" i="18"/>
  <c r="J137" i="18"/>
  <c r="I137" i="18"/>
  <c r="J156" i="18"/>
  <c r="I156" i="18"/>
  <c r="J206" i="18"/>
  <c r="I206" i="18"/>
  <c r="H207" i="18"/>
  <c r="J100" i="18"/>
  <c r="I100" i="18"/>
  <c r="I138" i="18"/>
  <c r="J138" i="18"/>
  <c r="J191" i="18"/>
  <c r="I191" i="18"/>
  <c r="H193" i="18"/>
  <c r="H186" i="18"/>
  <c r="I185" i="18"/>
  <c r="I186" i="18" s="1"/>
  <c r="I189" i="18" s="1"/>
  <c r="A24" i="15"/>
  <c r="H189" i="18" l="1"/>
  <c r="H197" i="18"/>
  <c r="H196" i="18"/>
  <c r="H70" i="18"/>
  <c r="J118" i="18"/>
  <c r="I117" i="18"/>
  <c r="H119" i="18"/>
  <c r="H125" i="18" s="1"/>
  <c r="I40" i="18"/>
  <c r="I166" i="18"/>
  <c r="J166" i="18"/>
  <c r="H57" i="18"/>
  <c r="I56" i="18"/>
  <c r="J23" i="18"/>
  <c r="J41" i="18" s="1"/>
  <c r="J56" i="18"/>
  <c r="I33" i="18"/>
  <c r="J40" i="18"/>
  <c r="I50" i="18"/>
  <c r="J33" i="18"/>
  <c r="J50" i="18"/>
  <c r="I23" i="18"/>
  <c r="I41" i="18" s="1"/>
  <c r="H42" i="18"/>
  <c r="I145" i="18"/>
  <c r="J207" i="18"/>
  <c r="I207" i="18"/>
  <c r="H208" i="18"/>
  <c r="J109" i="18"/>
  <c r="J112" i="18" s="1"/>
  <c r="I79" i="18"/>
  <c r="I180" i="18"/>
  <c r="I157" i="18"/>
  <c r="H111" i="18"/>
  <c r="H110" i="18"/>
  <c r="I69" i="18"/>
  <c r="I65" i="18"/>
  <c r="J145" i="18"/>
  <c r="J157" i="18"/>
  <c r="I101" i="18"/>
  <c r="J174" i="18"/>
  <c r="J69" i="18"/>
  <c r="I109" i="18"/>
  <c r="I112" i="18" s="1"/>
  <c r="J203" i="18"/>
  <c r="I203" i="18"/>
  <c r="H204" i="18"/>
  <c r="J204" i="18" s="1"/>
  <c r="J101" i="18"/>
  <c r="I174" i="18"/>
  <c r="J65" i="18"/>
  <c r="H187" i="18"/>
  <c r="H126" i="18"/>
  <c r="J123" i="18"/>
  <c r="I123" i="18"/>
  <c r="I126" i="18" s="1"/>
  <c r="H72" i="18"/>
  <c r="H83" i="18" s="1"/>
  <c r="H71" i="18"/>
  <c r="H80" i="18"/>
  <c r="H194" i="18"/>
  <c r="H158" i="18"/>
  <c r="H168" i="18" s="1"/>
  <c r="I183" i="18"/>
  <c r="J183" i="18"/>
  <c r="H195" i="18" l="1"/>
  <c r="H211" i="18"/>
  <c r="J119" i="18"/>
  <c r="J124" i="18" s="1"/>
  <c r="H124" i="18"/>
  <c r="H82" i="18"/>
  <c r="H81" i="18" s="1"/>
  <c r="I119" i="18"/>
  <c r="I125" i="18" s="1"/>
  <c r="H43" i="18"/>
  <c r="I42" i="18"/>
  <c r="I43" i="18" s="1"/>
  <c r="J57" i="18"/>
  <c r="I57" i="18"/>
  <c r="J42" i="18"/>
  <c r="J43" i="18" s="1"/>
  <c r="I204" i="18"/>
  <c r="J180" i="18"/>
  <c r="I80" i="18"/>
  <c r="J80" i="18"/>
  <c r="J126" i="18"/>
  <c r="J208" i="18"/>
  <c r="I208" i="18"/>
  <c r="J59" i="18"/>
  <c r="I59" i="18"/>
  <c r="J188" i="18"/>
  <c r="J187" i="18"/>
  <c r="I188" i="18"/>
  <c r="I187" i="18"/>
  <c r="H179" i="18"/>
  <c r="H178" i="18"/>
  <c r="J72" i="18"/>
  <c r="I72" i="18"/>
  <c r="H146" i="18"/>
  <c r="I194" i="18"/>
  <c r="J194" i="18"/>
  <c r="I158" i="18"/>
  <c r="J158" i="18"/>
  <c r="I167" i="18"/>
  <c r="J167" i="18"/>
  <c r="I193" i="18"/>
  <c r="J193" i="18"/>
  <c r="J79" i="18"/>
  <c r="I71" i="18"/>
  <c r="J58" i="18"/>
  <c r="I58" i="18"/>
  <c r="J125" i="18" l="1"/>
  <c r="I124" i="18"/>
  <c r="J146" i="18"/>
  <c r="I146" i="18"/>
  <c r="J110" i="18"/>
  <c r="I110" i="18"/>
  <c r="J111" i="18"/>
  <c r="I111" i="18"/>
  <c r="H58" i="18"/>
  <c r="H210" i="18" s="1"/>
  <c r="H209" i="18" s="1"/>
  <c r="I211" i="18"/>
  <c r="J211" i="18"/>
  <c r="I179" i="18"/>
  <c r="I178" i="18"/>
  <c r="J178" i="18"/>
  <c r="J179" i="18"/>
  <c r="I70" i="18"/>
  <c r="I210" i="18" l="1"/>
  <c r="I209" i="18"/>
  <c r="J71" i="18"/>
  <c r="J70" i="18"/>
  <c r="J210" i="18" l="1"/>
  <c r="J209" i="18"/>
  <c r="D21" i="20"/>
  <c r="D34" i="20"/>
  <c r="D36" i="20"/>
  <c r="D27" i="20"/>
  <c r="D24" i="20"/>
  <c r="D18" i="20"/>
  <c r="I11" i="20"/>
</calcChain>
</file>

<file path=xl/sharedStrings.xml><?xml version="1.0" encoding="utf-8"?>
<sst xmlns="http://schemas.openxmlformats.org/spreadsheetml/2006/main" count="600" uniqueCount="411">
  <si>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</si>
  <si>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</si>
  <si>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</si>
  <si>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</si>
  <si>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</si>
  <si>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</si>
  <si>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</si>
  <si>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</si>
  <si>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</si>
  <si>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</si>
  <si>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</si>
  <si>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</si>
  <si>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</si>
  <si>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</si>
  <si>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</si>
  <si>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</si>
  <si>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</si>
  <si>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</si>
  <si>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</si>
  <si>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</si>
  <si>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</si>
  <si>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</si>
  <si>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</si>
  <si>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</si>
  <si>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</si>
  <si>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</si>
  <si>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</si>
  <si>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</si>
  <si>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</si>
  <si>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</si>
  <si>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</si>
  <si>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</si>
  <si>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</si>
  <si>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</si>
  <si>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</si>
  <si>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</si>
  <si>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</si>
  <si>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</si>
  <si>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</si>
  <si>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</si>
  <si>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</si>
  <si>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</si>
  <si>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</si>
  <si>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</si>
  <si>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</si>
  <si>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</si>
  <si>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</si>
  <si>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</si>
  <si>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</si>
  <si>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</si>
  <si>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</si>
  <si>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</si>
  <si>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</si>
  <si>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</si>
  <si>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Responsável Técnico: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</si>
  <si>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</si>
  <si>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</si>
  <si>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</si>
  <si>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</si>
  <si>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</si>
  <si>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</si>
  <si>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</si>
  <si>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</si>
  <si>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</si>
  <si>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</si>
  <si>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</si>
  <si>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</si>
  <si>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</si>
  <si>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</si>
  <si>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</si>
  <si>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</si>
  <si>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</si>
  <si>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</si>
  <si>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GILBERTO PRADELLA</t>
  </si>
  <si>
    <t>Arquiteto e Urbanista</t>
  </si>
  <si>
    <t>Limites do valor do BDI para obras do tipo acima selecionado.
Acórdão TCU 2622/2013* (somar I4)</t>
  </si>
  <si>
    <t>M2</t>
  </si>
  <si>
    <t>Cau: A14.344-8</t>
  </si>
  <si>
    <t>GILBERTO PRADELLA - CAU A14.344-8</t>
  </si>
  <si>
    <t xml:space="preserve">Nº  RRT do orçamento </t>
  </si>
  <si>
    <t>COBERTURA</t>
  </si>
  <si>
    <t>M</t>
  </si>
  <si>
    <t>M3</t>
  </si>
  <si>
    <t>SOLICITANTE: SECRETARIA MUNICIPAL DE EDUCAÇÃO</t>
  </si>
  <si>
    <t>BDI aplicado (Material e mão-de-obra): ......................................................................................................</t>
  </si>
  <si>
    <t>DEMOLIÇÃO DE ALVENARIA DE BLOCO FURADO, DE FORMA MANUAL, SEM REAPROVEITAMENTO. AF_12/2017</t>
  </si>
  <si>
    <t>ESQUADRIAS</t>
  </si>
  <si>
    <t>REMOÇÃO DE PORTAS, DE FORMA MANUAL, SEM REAPROVEITAMENTO. AF_12/2017</t>
  </si>
  <si>
    <t>PINTURA E ACABAMENTO</t>
  </si>
  <si>
    <t>1.1</t>
  </si>
  <si>
    <t>4.1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</si>
  <si>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</si>
  <si>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</si>
  <si>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</si>
  <si>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</si>
  <si>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</si>
  <si>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5.2</t>
  </si>
  <si>
    <t>1.2</t>
  </si>
  <si>
    <t>5.1</t>
  </si>
  <si>
    <t>VALOR M.O. (R$)</t>
  </si>
  <si>
    <t>2.1</t>
  </si>
  <si>
    <t>ANEXO 05- ITENS DE MAIOR RELEVÂNCIA</t>
  </si>
  <si>
    <t>REMOÇÃO DE JANELAS, DE FORMA MANUAL, SEM REAPROVEITAMENTO. AF_12/2017</t>
  </si>
  <si>
    <t>JANELA DE AÇO BASCULANTE, FIXAÇÃO COM ARGAMASSA, SEM VIDROS, PADRONIZADA. AF_07/2016</t>
  </si>
  <si>
    <t>VIDRO LISO COMUM TRANSPARENTE, ESPESSURA 3MM</t>
  </si>
  <si>
    <t>REMOÇÃO DE TELHAS, DE FIBROCIMENTO, METÁLICA E CERÂMICA, DE FORMA MANUAL, SEM REAPROVEITAMENTO. AF_12/2017</t>
  </si>
  <si>
    <t>REMOÇÃO DE TRAMA DE MADEIRA PARA COBERTURA, DE FORMA MANUAL, SEM REAPROVEITAMENTO. AF_12/2017</t>
  </si>
  <si>
    <t>REMOÇÃO DE TESOURAS DE MADEIRA, COM VÃO MAIOR OU IGUAL A 8M, DE FORMAMANUAL, SEM REAPROVEITAMENTO. AF_12/2017</t>
  </si>
  <si>
    <t>FORRO EM RÉGUAS DE PVC, FRISADO, PARA AMBIENTES COMERCIAIS, INCLUSIVE ESTRUTURA DE FIXAÇÃO. AF_05/2017_P</t>
  </si>
  <si>
    <t>AJUDANTE DE ESTRUTURA METÁLICA COM ENCARGOS COMPLEMENTARES</t>
  </si>
  <si>
    <t>MONTADOR DE ESTRUTURA METÁLICA COM ENCARGOS COMPLEMENTARES</t>
  </si>
  <si>
    <t>88278</t>
  </si>
  <si>
    <t>KG</t>
  </si>
  <si>
    <t>2.2</t>
  </si>
  <si>
    <t>4.2</t>
  </si>
  <si>
    <t xml:space="preserve">PINTURA ESMALTE ALTO BRILHO, DUAS DEMAOS, SOBRE SUPERFICIE METALICA </t>
  </si>
  <si>
    <t>FUNDO ANTICORROSIVO A BASE DE OXIDO DE FERRO (ZARCAO), DUAS DEMAOS</t>
  </si>
  <si>
    <t>PISOS</t>
  </si>
  <si>
    <t>REVESTIMENTO CERÂMICO PARA PISO COM PLACAS TIPO ESMALTADA EXTRA DE DIMENSÕES 35X35 CM APLICADA EM AMBIENTES DE ÁREA MAIOR QUE 10 M2. AF_06/2014</t>
  </si>
  <si>
    <t>FECHADURA DE EMBUTIR PARA PORTAS INTERNAS, COMPLETA, ACABAMENTO PADRÃOPOPULAR, COM EXECUÇÃO DE FURO - FORNECIMENTO E INSTALAÇÃO. AF_08/2015</t>
  </si>
  <si>
    <t>FECHADURA DE EMBUTIR COM CILINDRO, EXTERNA, COMPLETA, ACABAMENTO PADRÃO POPULAR, INCLUSO EXECUÇÃO DE FURO - FORNECIMENTO E INSTALAÇÃO. AF_08/2015</t>
  </si>
  <si>
    <t>CABO DE COBRE FLEXÍVEL ISOLADO, 6 MM², ANTI-CHAMA 450/750 V, PARA CIRCUITOS TERMINAIS - FORNECIMENTO E INSTALAÇÃO. AF_12/2015</t>
  </si>
  <si>
    <t>PINTURA ESMALTE BRILHANTE PARA MADEIRA, DUAS DEMAOS, SOBRE FUNDO NIVELADOR BRANCO (portas)</t>
  </si>
  <si>
    <t>PONTO DE CONSUMO TERMINAL DE ÁGUA FRIA (SUBRAMAL) COM TUBULAÇÃO DE PVC, DN 25 MM, INSTALADO EM RAMAL DE ÁGUA, INCLUSOS RASGO E CHUMBAMENTO EM ALVENARIA. AF_12/2014</t>
  </si>
  <si>
    <t>3.1</t>
  </si>
  <si>
    <t>3.2</t>
  </si>
  <si>
    <t>7.1</t>
  </si>
  <si>
    <t>8.1</t>
  </si>
  <si>
    <t>DISJUNTOR MONOPOLAR TIPO DIN, CORRENTE NOMINAL DE 16A - FORNECIMENTO E INSTALAÇÃO. AF_04/2016</t>
  </si>
  <si>
    <t>DISJUNTOR MONOPOLAR TIPO DIN, CORRENTE NOMINAL DE 20A - FORNECIMENTO EINSTALAÇÃO. AF_04/2016</t>
  </si>
  <si>
    <t>INTERRUPTOR SIMPLES (1 MÓDULO), 10A/250V, INCLUINDO SUPORTE E PLACA - FORNECIMENTO E INSTALAÇÃO. AF_12/2015</t>
  </si>
  <si>
    <t>INTERRUPTOR SIMPLES (2 MÓDULOS), 10A/250V, SEM SUPORTE E SEM PLACA - FORNECIMENTO E INSTALAÇÃO. AF_12/2015</t>
  </si>
  <si>
    <t>INTERRUPTOR SIMPLES (3 MÓDULOS), 10A/250V, INCLUINDO SUPORTE E PLACA -FORNECIMENTO E INSTALAÇÃO. AF_12/2015</t>
  </si>
  <si>
    <t>LUMINÁRIA TIPO SPOT, DE SOBREPOR, COM 1 LÂMPADA DE 15 W - FORNECIMENTO E INSTALAÇÃO. AF_11/2017</t>
  </si>
  <si>
    <t>TOMADA BAIXA DE EMBUTIR (1 MÓDULO), 2P+T 10 A, INCLUINDO SUPORTE E PLACA - FORNECIMENTO E INSTALAÇÃO. AF_12/2015</t>
  </si>
  <si>
    <t>TOMADA MÉDIA DE EMBUTIR (2 MÓDULOS), 2P+T 10 A, INCLUINDO SUPORTE E PLACA - FORNECIMENTO E INSTALAÇÃO. AF_12/2015</t>
  </si>
  <si>
    <t>TOMADA ALTA DE EMBUTIR (1 MÓDULO), 2P+T 20 A, INCLUINDO SUPORTE E PLACA - FORNECIMENTO E INSTALAÇÃO. AF_12/2015</t>
  </si>
  <si>
    <t>CABO DE COBRE FLEXÍVEL ISOLADO, 2,5 MM², ANTI-CHAMA 450/750 V, PARA CIRCUITOS TERMINAIS - FORNECIMENTO E INSTALAÇÃO. AF_12/2015</t>
  </si>
  <si>
    <t>ELETRODUTO FLEXÍVEL CORRUGADO, PVC, DN 32 MM (1"), PARA CIRCUITOS TERMINAIS, INSTALADO EM FORRO - FORNECIMENTO E INSTALAÇÃO. AF_12/2015</t>
  </si>
  <si>
    <t>ELETRODUTO FLEXÍVEL CORRUGADO, PVC, DN 32 MM (1"), PARA CIRCUITOS TERMINAIS, INSTALADO EM PAREDE - FORNECIMENTO E INSTALAÇÃO. AF_12/2015</t>
  </si>
  <si>
    <t>TORNEIRA CROMADA DE MESA PARA LAVATORIO, PADRAO POPULAR, 1/2 " OU 3/4 " (REF1193)</t>
  </si>
  <si>
    <t>JOELHO PVC, SOLDAVEL COM ROSCA, 90 GRAUS, 25 MM X 1/2", PARA AGUA FRIA PREDIAL</t>
  </si>
  <si>
    <t>TE SOLDAVEL, PVC, 90 GRAUS, 25 MM, PARA AGUA FRIA PREDIAL (NBR 5648)</t>
  </si>
  <si>
    <t>QUADRO DE DISTRIBUICAO DE ENERGIA DE EMBUTIR, EM CHAPA METALICA, PARA *15 DISJUNTORES TERMOMAGNETICOS MONOPOLARES, COM BARRAMENTO TRIFASICO E NEUTRO, FORNECIMENTO E INSTALACAO</t>
  </si>
  <si>
    <t>DISJUNTOR MONOPOLAR TIPO DIN, CORRENTE NOMINAL DE 32A - FORNECIMENTO EINSTALAÇÃO. AF_04/2016</t>
  </si>
  <si>
    <t>VASO SANITARIO SIFONADO COM CAIXA ACOPLADA LOUÇA BRANCA - FORNECIMENTO E INSTALAÇÃO. AF_01/2020</t>
  </si>
  <si>
    <t>LAVATÓRIO LOUÇA BRANCA COM COLUNA, *44 X 35,5* CM, PADRÃO POPULAR - FORNECIMENTO E INSTALAÇÃO. AF_01/2020</t>
  </si>
  <si>
    <t>PORTA DE MADEIRA PARA PINTURA, SEMI-OCA (LEVE OU MÉDIA), 80X210CM, ESPESSURA DE 3,5CM, INCLUSO DOBRADIÇAS - FORNECIMENTO E INSTALAÇÃO. AF_12/2019</t>
  </si>
  <si>
    <t>PORTA DE MADEIRA PARA PINTURA, SEMI-OCA (LEVE OU MÉDIA), 60X210CM, ESPESSURA DE 3,5CM, INCLUSO DOBRADIÇAS - FORNECIMENTO E INSTALAÇÃO. AF_12/2019</t>
  </si>
  <si>
    <r>
      <t>OBJETO:</t>
    </r>
    <r>
      <rPr>
        <sz val="12"/>
        <rFont val="Arial"/>
        <family val="2"/>
        <scheme val="major"/>
      </rPr>
      <t xml:space="preserve"> E.M.E.F. JOÃO CERNICCHIARO</t>
    </r>
  </si>
  <si>
    <r>
      <t>LOCAL DA OBRA:</t>
    </r>
    <r>
      <rPr>
        <sz val="12"/>
        <rFont val="Arial"/>
        <family val="2"/>
        <scheme val="major"/>
      </rPr>
      <t xml:space="preserve"> Professora Nair, Lago de Oliveira</t>
    </r>
  </si>
  <si>
    <t>CUMEEIRA EM PERFIL ONDULADO DE AÇO ZINCADO</t>
  </si>
  <si>
    <t>RUFO EM CHAPA DE AÇO GALVANIZADO NR. 24, DESENVOLVIMENTO 25CM</t>
  </si>
  <si>
    <t>PINGADEIRA (CHAPIM) EM CONCRETO</t>
  </si>
  <si>
    <t>TUBO PVC RÍGIDO 50MM, FORNEC. E INSTALAÇÃO</t>
  </si>
  <si>
    <t>8.2</t>
  </si>
  <si>
    <t>8.4</t>
  </si>
  <si>
    <t>INSTALAÇÃO DE TESOURA (INTEIRA OU MEIA), EM AÇO, PARA VÃOS MAIORES OU
IGUAIS A 6,0 M E MENORES QUE 8,0 M, INCLUSO IÇAMENTO. AF_07/2019</t>
  </si>
  <si>
    <t>CALHA EM CHAPA METÁLICA Nº 24 DESENVOLVIMENTO DE 50M</t>
  </si>
  <si>
    <t>LASTRO DE VALA COM PREPARO</t>
  </si>
  <si>
    <t xml:space="preserve"> FABRICAÇÃO, MONTAGEM E DESMONTAGEM DE FÔRMA PARA VIGA DE BALDRAME </t>
  </si>
  <si>
    <t>ARMAÇÃO DE BLOCO VIGA DE BALDRAME AÇO CA-50 5MM</t>
  </si>
  <si>
    <t>ARMAÇÃO DE VIGA AÇO CA-50 DE 8MM</t>
  </si>
  <si>
    <t xml:space="preserve">CONCRETO FCK = 15MPA, TRAÇO 1:3,4:3,5 (EM MASSA SECA DE CIMENTO/ AREIA MÉDIA/ BRITA 1) - PREPARO MECÂNICO COM BETONEIRA 400 L. AF_05/2021   </t>
  </si>
  <si>
    <t>ATERRO MECANIZADO DE VALA COM ESCAVADEIRA HIDRÁULICA (CAPACIDADE DA CAÇAMBA: 0,8 M³ / POTÊNCIA: 111 HP), LARGURA DE 1,5 A 2,5 M, PROFUNDIDADE ATÉ 1,5 M, COM SOLO ARGILO-ARENOSO. AF_05/2016</t>
  </si>
  <si>
    <t xml:space="preserve"> ARMAÇÃO DE PILAR OU VIGA DE UMA ESTRUTURA CONVENCIONAL DE CONCRETO ARMADO EM UMA EDIFICAÇÃO TÉRREA OU SOBRADO UTILIZANDO AÇO CA-60 DE 5,0 MM- MONTAGEM. AF_12/2015</t>
  </si>
  <si>
    <t>ARMAÇÃO DE PILAR OU VIGA DE UMA ESTRUTURA CONVENCIONAL DE CONCRETO ARMADO EM UMA EDIFICAÇÃO TÉRREA OU SOBRADO UTILIZANDO AÇO CA-50 DE 8,0 MM- MONTAGEM. AF_12/2015</t>
  </si>
  <si>
    <t>CHAPISCO APLICADO EM ALVENARIAS E ESTRUTURAS DE CONCRETO INTERNAS, COM COLHER DE PEDREIRO. ARGAMASSA TRAÇO 1:3 COM PREPARO EM BETONEIRA 400 L. AF_06/2014</t>
  </si>
  <si>
    <t>EMBOÇO OU MASSA ÚNICA EM ARGAMASSA TRAÇO 1:2:8, PREPARO MANUAL, APLICADA MANUALMENTE EM PANOS DE FACHADA COM PRESENÇA DE VÃOS, ESPESSURA DE 25 MM. AF_06/2014</t>
  </si>
  <si>
    <t>H</t>
  </si>
  <si>
    <t>88495</t>
  </si>
  <si>
    <t>APLICAÇÃO E LIXAMENTO DE MASSA LÁTEX EM PAREDES, UMA DEMÃO. AF_06/2014</t>
  </si>
  <si>
    <t>REVESTIMENTO CERÂMICO PARA PAREDES INTERNAS COM PLACAS TIPO ESMALTADA EXTRA DE DIMENSÕES 33X45CM APLICADAS EM AMBIENTES DE ÁREA MAIOR QUE 5M² NA ALTURA INTEIRA DA PAREDE</t>
  </si>
  <si>
    <t xml:space="preserve"> ALVENARIA ESTRUTURAL DE BLOCOS CERÂMICOS 14X19X39, (ESPESSURA DE 14 CM), PARA PAREDES COM ÁREA LÍQUIDA MENOR QUE 6M², SEM VÃOS, UTILIZANDO PALHETA E ARGAMASSA DE ASSENTAMENTO COM PREPARO MANUAL. AF_12/2014 (PEDRA GRES)</t>
  </si>
  <si>
    <t xml:space="preserve"> DIMMER ROTATIVO (1 MÓDULO), 220V/600W, INCLUINDO SUPORTE E PLACA - FORNECIMENTO E INSTALAÇÃO. AF_09/2017</t>
  </si>
  <si>
    <t>4.1.1</t>
  </si>
  <si>
    <t>4.1.2</t>
  </si>
  <si>
    <t>4.1.3</t>
  </si>
  <si>
    <t>4.2.1</t>
  </si>
  <si>
    <t>4.2.2</t>
  </si>
  <si>
    <t>4.2.3</t>
  </si>
  <si>
    <t>2.1.1</t>
  </si>
  <si>
    <t>2.1.2</t>
  </si>
  <si>
    <t>2.1.3</t>
  </si>
  <si>
    <t>2.2.1</t>
  </si>
  <si>
    <t>2.2.2</t>
  </si>
  <si>
    <t>2.2.3</t>
  </si>
  <si>
    <t>4.2.4</t>
  </si>
  <si>
    <t>4.2.5</t>
  </si>
  <si>
    <t>6.1</t>
  </si>
  <si>
    <t>8.5</t>
  </si>
  <si>
    <t>3.1.1</t>
  </si>
  <si>
    <t>3.1.2</t>
  </si>
  <si>
    <t>3.1.3</t>
  </si>
  <si>
    <t>3.2.1</t>
  </si>
  <si>
    <t>3.2.2</t>
  </si>
  <si>
    <t>CONTRAPISO EM ARGAMASSA PRONTA, PREPARO MANUAL, APLICADO EM ÁREAS MOLH ADAS SOBRE IMPERMEABILIZAÇÃO, ACABAMENTO NÃO REFORÇADO, ESPESSURA 4CM.
AF_07/2021</t>
  </si>
  <si>
    <t>6.1.1</t>
  </si>
  <si>
    <t>6.1.2</t>
  </si>
  <si>
    <t>TELHAMENTO COM TELHA METÁLICA TERMOACÚSTICA E = 30 MM, COM ATÉ 2 ÁGUAS, INCLUSO IÇAMENTO. AF_07/2019</t>
  </si>
  <si>
    <t>5.1.1</t>
  </si>
  <si>
    <t>5.2.1</t>
  </si>
  <si>
    <t>5.2.2</t>
  </si>
  <si>
    <t>CAIXA D´ÁGUA EM POLIETILENO, 500LITROS (INCLUSOS TUBOS, CONEXÕES E TORNEIRA DE BÓIA) - FORNECIMENTO E INSTALAÇÃO. AF_06/2021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</si>
  <si>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</si>
  <si>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</si>
  <si>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</si>
  <si>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</si>
  <si>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</si>
  <si>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</si>
  <si>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</si>
  <si>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</si>
  <si>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</si>
  <si>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1.3</t>
  </si>
  <si>
    <t>1.3.1</t>
  </si>
  <si>
    <t>1.3.2</t>
  </si>
  <si>
    <t>1.3.3</t>
  </si>
  <si>
    <t>2.1.4</t>
  </si>
  <si>
    <t>3.4</t>
  </si>
  <si>
    <t>3.4.1</t>
  </si>
  <si>
    <t>3.4.2</t>
  </si>
  <si>
    <t>3.4.3</t>
  </si>
  <si>
    <t>3.4.4</t>
  </si>
  <si>
    <t>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</si>
  <si>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</si>
  <si>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</si>
  <si>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</si>
  <si>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</si>
  <si>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</si>
  <si>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</si>
  <si>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</si>
  <si>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</si>
  <si>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4.2.6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</si>
  <si>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</si>
  <si>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</si>
  <si>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</si>
  <si>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</si>
  <si>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</si>
  <si>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</si>
  <si>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</si>
  <si>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</si>
  <si>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</si>
  <si>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</si>
  <si>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</si>
  <si>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</si>
  <si>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</si>
  <si>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</si>
  <si>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</si>
  <si>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</si>
  <si>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</si>
  <si>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</si>
  <si>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</si>
  <si>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</si>
  <si>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</si>
  <si>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</si>
  <si>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8</t>
  </si>
  <si>
    <t>8.1.1</t>
  </si>
  <si>
    <t>8.1.2</t>
  </si>
  <si>
    <t>8.2.1</t>
  </si>
  <si>
    <t>8.4.1</t>
  </si>
  <si>
    <t>8.5.1</t>
  </si>
  <si>
    <t>DESCRIÇÃO DOS SERVIÇOS</t>
  </si>
  <si>
    <t>% ITEM</t>
  </si>
  <si>
    <t>1 Mês</t>
  </si>
  <si>
    <t>2 Mês</t>
  </si>
  <si>
    <t>3 Mês</t>
  </si>
  <si>
    <t>4 Mês</t>
  </si>
  <si>
    <t xml:space="preserve">ESQUADRIAS </t>
  </si>
  <si>
    <t>FECHAMENTO E ALVENARIA PAREDES</t>
  </si>
  <si>
    <t>INSTALAÇÕES ELÉTRICAS</t>
  </si>
  <si>
    <t>INSTALAÇÕES HIDROSSANITÁRIAS</t>
  </si>
  <si>
    <t xml:space="preserve"> CAIXA DE GORDURA PEQUENA (CAPACIDADE: 19 L), CIRCULAR, EM PVC, DIÂMETR O INTERNO= 0,3 M. AF_12/2020</t>
  </si>
  <si>
    <t>CABO DE COBRE FLEXÍVEL ISOLADO, 10 MM², ANTI-CHAMA 450/750 V, PARA CIR CUITOS TERMINAIS - FORNECIMENTO E INSTALAÇÃO. AF_12/2015</t>
  </si>
  <si>
    <t>6.1.17</t>
  </si>
  <si>
    <t>88489</t>
  </si>
  <si>
    <t>APLICAÇÃO MANUAL DE PINTURA COM TINTA LÁTEX ACRÍLICA EM PAREDES, DUASDEMÃOS. AF_06/2014</t>
  </si>
  <si>
    <t xml:space="preserve">PLANTIO DE GRAMA EM PLACAS. AF_05/2018 </t>
  </si>
  <si>
    <t>SERVIÇOS FINAIS</t>
  </si>
  <si>
    <t>LIMPEZA FINAL DE OBRA</t>
  </si>
  <si>
    <t>FUNDAÇÕES E ESTRUTURAS</t>
  </si>
  <si>
    <t xml:space="preserve">MURO </t>
  </si>
  <si>
    <t xml:space="preserve">SUB TOTAL </t>
  </si>
  <si>
    <t>VALOR MATERIAL           (R$)</t>
  </si>
  <si>
    <t>VALORES TOTAIS</t>
  </si>
  <si>
    <t xml:space="preserve">VIGA DE BALDRAME COZINHA </t>
  </si>
  <si>
    <t>7.2.2</t>
  </si>
  <si>
    <t>7.2.3</t>
  </si>
  <si>
    <t>7.3</t>
  </si>
  <si>
    <t>7.3.1</t>
  </si>
  <si>
    <t>8.1.3</t>
  </si>
  <si>
    <t>10.1</t>
  </si>
  <si>
    <t>10.1.1</t>
  </si>
  <si>
    <t xml:space="preserve"> ALVENARIA DE VEDAÇÃO DE BLOCOS CERÂMICOS FURADOS NA HORIZONTAL DE 14X9X19CM (ESPESSURA 14CM, BLOCO DEITADO)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</si>
  <si>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</si>
  <si>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KIT DE REGISTRO DE GAVETA BRUTO DE LATÃO ¾", INCLUSIVE CONEXÕES, ROSCÁVEL, INSTALADO EM RAMAL DE ÁGUA FRIA - FORNECIMENTO E INSTALAÇÃO. AF_12/2014</t>
  </si>
  <si>
    <t>7.1.9</t>
  </si>
  <si>
    <t>TOTAL EMEF JOÃO CERNICCHIARO</t>
  </si>
  <si>
    <t>FECHAMENTOS E ALVENARIA PAREDES</t>
  </si>
  <si>
    <t xml:space="preserve">TOTAL FECHAMENTOS E ALVENARIA PAREDES EMEF </t>
  </si>
  <si>
    <t>TOTAL JANELAS EMEF</t>
  </si>
  <si>
    <t>SUB TOTAL</t>
  </si>
  <si>
    <t>TOTAL COBERTURA EMEF</t>
  </si>
  <si>
    <t>TOTAL PISOS EMEF</t>
  </si>
  <si>
    <t>TOTAL PINTURA ESQUADRIAS EMEF</t>
  </si>
  <si>
    <t xml:space="preserve">FUNDAÇÃO E ESTRUTURA EMEF JOÃO CERNICCHIARO REFORMA </t>
  </si>
  <si>
    <t xml:space="preserve">TOTAL REFORMA EMEF </t>
  </si>
  <si>
    <t xml:space="preserve">TOTAL AMPLIAÇÃO </t>
  </si>
  <si>
    <t xml:space="preserve">FUNDAÇÃO E ESTRUTURA EMEF JOÃO CERNICCHIARO AMPLIAÇÃO </t>
  </si>
  <si>
    <t>EMEF JOÃO CERNICCHIARO REFORMA</t>
  </si>
  <si>
    <t>EMEF JOÃO CERNICCHIARO AMPLIAÇÃO</t>
  </si>
  <si>
    <t>TOTAL EMEF REFORMAS</t>
  </si>
  <si>
    <t>TOTAL EMEF AMPLIAÇÃO</t>
  </si>
  <si>
    <t>JANELAS EMEF JOÃO CERNICCHIARO REFORMA</t>
  </si>
  <si>
    <t>JANELAS EMEF JOÃO CERNICCHIARO AMPLIAÇÃO</t>
  </si>
  <si>
    <t>TOTAL EMEF REFEORMA</t>
  </si>
  <si>
    <t>PORTAS EMEF JOÃO CERNICCHIARO REFORMA</t>
  </si>
  <si>
    <t>TOTAL PORTAS EMEF REFORMA</t>
  </si>
  <si>
    <t>COBERTURA EMEF JOÃO CERNICCHIARO REFORMA</t>
  </si>
  <si>
    <t>COBERTURA EMEF JOÃO CERNICCHIARO AMPLIAÇÃO</t>
  </si>
  <si>
    <t>TOTAL EMEF REFORMA</t>
  </si>
  <si>
    <t>PISOS EMEF JOÃO CERNICCHIARO REFORMA</t>
  </si>
  <si>
    <t>PISOS EMEF JOÃO CERNICCHIARO AMPLIAÇÃO</t>
  </si>
  <si>
    <t>TOTAL PISOS EMEF REFORMA</t>
  </si>
  <si>
    <t>TOTAL PISOS EMEF AMPLIAÇÃO</t>
  </si>
  <si>
    <t>INSTALAÇÕES ELÉTRICAS EMEF JOÃO CERNICCHIARO REFORMA</t>
  </si>
  <si>
    <t>TOTAL ELÉTRICA EMEF REFORMA</t>
  </si>
  <si>
    <t>INSTALAÇÕES ÁGUA FRIA EMEF JOÃO CERNICCHIARO REFORMA</t>
  </si>
  <si>
    <t>TOTAL ÁGUA FRIA EMEF REFORMA</t>
  </si>
  <si>
    <t>INSTALAÇÕES ESGOTO EMEF JOÃO CERNICCHIARO REFORMA</t>
  </si>
  <si>
    <t>TOTAL ESGOTO EMEF REFORMA</t>
  </si>
  <si>
    <t>PINTURA ESQUADRIAS EMEF JOÃO CERNICCHIARO REFORMA</t>
  </si>
  <si>
    <t>PINTURA ESQUADRIAS EMEF JOÃO CERNICCHIARO AMPLIAÇÃO</t>
  </si>
  <si>
    <t>TOTAL PINTURA ESQUADRIAS EMEF REFORMA</t>
  </si>
  <si>
    <t>TOTAL PINTURA ESQUADRIAS EMEF AMPLIAÇÃO</t>
  </si>
  <si>
    <t>PINTURA ALVENARIA EXTERNA EMEF JOÃO CERNICCHIARO REFORMA</t>
  </si>
  <si>
    <t>PINTURA ALVENARIA EXTERNA EMEF JOÃO CERNICCHIARO AMPLIAÇÃO</t>
  </si>
  <si>
    <t>TOTAL PINTURA EXTERNA EMEF REFORMA</t>
  </si>
  <si>
    <t>TOTAL PINTURA EXTERNA EMEF AMPLIAÇÃO</t>
  </si>
  <si>
    <t xml:space="preserve">TOTAL PINTURA ALVENARIA EXTERNA EMEF </t>
  </si>
  <si>
    <t>PINTURA ALVENARIA INTERNA EMEF JOÃO CERNICCHIARO REFORMA</t>
  </si>
  <si>
    <t>TOTAL PINTURA ALVENARIA INTERNA EMEF REFORMA</t>
  </si>
  <si>
    <t>SERVIÇOS FINAIS EMEF JOÃO CERNICCHIARO REFORMA</t>
  </si>
  <si>
    <t>TOTAL SERVIÇOS FINAIS EMEF REFORMA</t>
  </si>
  <si>
    <t>TOTAL EMEF JOÃO CERNICCHIARO REFORMA</t>
  </si>
  <si>
    <t>TOTAL EMEF JOÃO CERNICCHIARO AMPLIAÇÃO</t>
  </si>
  <si>
    <t>MURO EMEF JOÃO CERNICCHIARO REFORMA</t>
  </si>
  <si>
    <t>ARMAÇÃO DE PILAR OU VIGA EM UMA ESTRUTURA CONVENCIONAL DE CONCRETO ARMADO EM UMA EDIFICAÇÃO TÉRREA OU SOBRADO UTILIZANDO AÇO CA-60 DE 5,0MM MONTAGEM</t>
  </si>
  <si>
    <t>ARMAÇÃO DE PILAR OU VIGA EM UMA ESTRUTURA CONVENCIONAL DE CONCRETO ARMADO EM UMA EDIFICAÇÃO TÉRREA OU SOBRADO UTILIZANDO AÇO CA-60 DE 6,3MM MONTAGEM</t>
  </si>
  <si>
    <t>TELA DE ARAME GALVANIZADO</t>
  </si>
  <si>
    <t xml:space="preserve">CONCRETO FCK=15MPA </t>
  </si>
  <si>
    <t>TOTAL MURO EMEF REFORMA</t>
  </si>
  <si>
    <t>1.2.7</t>
  </si>
  <si>
    <t>2.2.5</t>
  </si>
  <si>
    <t>3.4.5</t>
  </si>
  <si>
    <t>8.7</t>
  </si>
  <si>
    <t>8.7.1</t>
  </si>
  <si>
    <t>8.7.2</t>
  </si>
  <si>
    <t>EMEF REFORMA</t>
  </si>
  <si>
    <t xml:space="preserve">EMEF AMPLIAÇÃO </t>
  </si>
  <si>
    <t>EMEF AMPLIAÇÃO</t>
  </si>
  <si>
    <t>PILARES SUBSOLO E TÉRREO COZINHA AMPLIAÇÃO</t>
  </si>
  <si>
    <t>TRAMA DE AÇO COMPOSTA POR TERÇAS PARA TELHADOS DE ATÉ 2 ÁGUAS PARA TELHA ONDULADA DE FIBROCIMENTO, METÁLICA, PLÁSTICA OU TERMOACÚSTICA, INCLUSO TRANSPORTE VERTICAL. AF_12/2015</t>
  </si>
  <si>
    <t>INSTALAÇÃO DE TESOURA (INTEIRA OU MEIA), EM AÇO, PARA VÃOS MAIORES OU
IGUAIS A 8,0 M E MENORES QUE 10,0 M, INCLUSO IÇAMENTO. AF_07/2019</t>
  </si>
  <si>
    <t>INSTALAÇÃO DE TESOURA (INTEIRA OU MEIA), EM AÇO, PARA VÃOS MAIORES OU
IGUAIS A 10,0 M E MENORES QUE 12,0 M, INCLUSO IÇAMENTO. AF_07/2019</t>
  </si>
  <si>
    <t>4.1.13</t>
  </si>
  <si>
    <t>4.1.14</t>
  </si>
  <si>
    <t>4.1.15</t>
  </si>
  <si>
    <t>PLANTIO DE GRAMA EM PAVIMENTO CONCREGRAMA</t>
  </si>
  <si>
    <t>5.1.2</t>
  </si>
  <si>
    <t>5.2.3</t>
  </si>
  <si>
    <t>MARIA NAZARÉ DIAS DORNELLES</t>
  </si>
  <si>
    <t xml:space="preserve">Sec. Mun. de Educação </t>
  </si>
  <si>
    <t>CINTA AMARRAÇÃO</t>
  </si>
  <si>
    <t>TOTAL FUNDAÇÃO EMEF</t>
  </si>
  <si>
    <t>1.1.4</t>
  </si>
  <si>
    <t xml:space="preserve"> FABRICAÇÃO, MONTAGEM E DESMONTAGEM DE FÔRMA PARA VIGA </t>
  </si>
  <si>
    <t>ARMAÇÃO DE LAJE DE UMA ESTRUTURA CONVENCIONAL DE CONCRETO ARMADO EM UM EDIFÍCIO DE MÚLTIPLOS PAVIMENTOS UTILIZANDO AÇO CA-50 DE 10,0 MM - M</t>
  </si>
  <si>
    <t>1.3.4</t>
  </si>
  <si>
    <t xml:space="preserve">MONTAGEM E DESMONTAGEM DE FÔRMA DE PILARES RETANGULARES E ESTRUTURAS S M2 CR 55,70
 IMILARES, PÉ-DIREITO SIMPLES, EM CHAPA DE </t>
  </si>
  <si>
    <t>1.3.5</t>
  </si>
  <si>
    <t>REVESTIMENTO CERÂMICO PARA PISO COM PLACAS TIPO ESMALTADA EXTRA DE DIMENSÕES 35X35 CM PISO NOVO</t>
  </si>
  <si>
    <t>REVESTIMENTO CERÂMICO PARA PISO COM PLACAS TIPO ESMALTADA EXTRA DE DIMENSÕES 35X35 CMPISO COLADO</t>
  </si>
  <si>
    <t>5.2.4</t>
  </si>
  <si>
    <t>TUBO PVC RÍGIDO 40MM, FORNEC. E INSTALAÇÃO</t>
  </si>
  <si>
    <t>SUMIDOURO CIRCULAR, EM CONCRETO PRÉ-MOLDADO, DIÂMETRO INTERNO = 1,88 M UN AS 2.789,78
 , ALTURA INTERNA = 2,00 M, ÁREA DE INFILTRAÇÃO: 13,1 M² (PARA 5 CONTRI
 BUINTES). AF_12/202</t>
  </si>
  <si>
    <t>7.2.4</t>
  </si>
  <si>
    <t>CURVA DE 90 GRAUS</t>
  </si>
  <si>
    <t>JOELHO 45 GRAUS</t>
  </si>
  <si>
    <t>7.2.5</t>
  </si>
  <si>
    <t>7.2.6</t>
  </si>
  <si>
    <t>9.1</t>
  </si>
  <si>
    <t>9.1.1</t>
  </si>
  <si>
    <t>9.1.2</t>
  </si>
  <si>
    <t>9.1.3</t>
  </si>
  <si>
    <t>9.1.4</t>
  </si>
  <si>
    <t>SINAPI_Custo_Ref_Composicoes_Analitico_RS_202204_NaoDesonerado.xls (considerou a Lei 13.161/2015 referente à esoneração Previdenciária)</t>
  </si>
  <si>
    <t>SINAPI_Preco_Ref_Insumos_RS_042022_NaoDesonerado.XLS (considerou a Lei 13.161/2015 referente à esoneração Previdenciária)</t>
  </si>
  <si>
    <t>VALOR(R$)</t>
  </si>
  <si>
    <t>TOTAL ESQUADRIAS EMEF</t>
  </si>
  <si>
    <t>TOTAL ESQUADRIAS REFORMA</t>
  </si>
  <si>
    <t>TOTAL HIDROSSANITÁRIO REFORMA</t>
  </si>
  <si>
    <t>TOTAL PINTURA EMEF</t>
  </si>
  <si>
    <t>TOTAL PINTURA REFORMA</t>
  </si>
  <si>
    <t>TOTAL PINTURA AMPLIAÇÃO</t>
  </si>
  <si>
    <t>TOTAL ESQUADRIAS AMPLIAÇÃO</t>
  </si>
  <si>
    <t>ENCARGOS SOCIAIS DESONERADOS: 82,31%(HORA) 45,98%(MÊS)   *Sinapi</t>
  </si>
  <si>
    <t>ELÉTRICA</t>
  </si>
  <si>
    <t>EXECUÇÃO DE COBERTURA DE ALUZINK DE NO MÍNIMO 200m²</t>
  </si>
  <si>
    <t>EXECUÇÃO DE PISOS DE NO MÍNIMO 160m²</t>
  </si>
  <si>
    <t>EXECUÇÃO DE REDE ELÉTRICA DE NO MÍNIMO 155m²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</si>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</sst>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_ ;\-#,##0.00\ "/>
    <numFmt numFmtId="166" formatCode="_-* #,##0_-;\-* #,##0_-;_-* &quot;-&quot;??_-;_-@_-"/>
    <numFmt numFmtId="167" formatCode="&quot;R$&quot;#,##0.00"/>
    <numFmt numFmtId="168" formatCode="&quot;R$&quot;\ #,##0.00"/>
    <numFmt numFmtId="169" formatCode="_(* #,##0.00_);_(* \(#,##0.0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name val="Arial"/>
      <family val="2"/>
    </font>
    <font>
      <b/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6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6" fontId="0" fillId="2" borderId="16" xfId="1" applyNumberFormat="1" applyFont="1" applyFill="1" applyBorder="1" applyAlignment="1" applyProtection="1">
      <alignment horizontal="center" vertical="center"/>
      <protection hidden="1"/>
    </xf>
    <xf numFmtId="166" fontId="0" fillId="2" borderId="17" xfId="1" applyNumberFormat="1" applyFont="1" applyFill="1" applyBorder="1" applyAlignment="1" applyProtection="1">
      <alignment horizontal="center" vertical="center"/>
      <protection hidden="1"/>
    </xf>
    <xf numFmtId="166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0" fontId="5" fillId="0" borderId="0" xfId="0" applyFont="1" applyAlignment="1">
      <alignment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5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5" fillId="0" borderId="0" xfId="0" applyNumberFormat="1" applyFont="1" applyFill="1" applyAlignment="1">
      <alignment vertical="top"/>
    </xf>
    <xf numFmtId="167" fontId="5" fillId="4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0" fontId="22" fillId="4" borderId="49" xfId="0" applyFont="1" applyFill="1" applyBorder="1" applyAlignment="1"/>
    <xf numFmtId="0" fontId="23" fillId="11" borderId="0" xfId="3" applyFont="1" applyFill="1" applyBorder="1" applyAlignment="1">
      <alignment horizontal="center" vertical="center" wrapText="1"/>
    </xf>
    <xf numFmtId="0" fontId="24" fillId="11" borderId="0" xfId="3" applyFont="1" applyFill="1" applyBorder="1" applyAlignment="1">
      <alignment horizontal="center" vertical="center" wrapText="1"/>
    </xf>
    <xf numFmtId="0" fontId="23" fillId="11" borderId="85" xfId="3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5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6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14" fontId="22" fillId="4" borderId="49" xfId="0" applyNumberFormat="1" applyFont="1" applyFill="1" applyBorder="1" applyAlignment="1"/>
    <xf numFmtId="49" fontId="24" fillId="11" borderId="40" xfId="3" applyNumberFormat="1" applyFont="1" applyFill="1" applyBorder="1" applyAlignment="1">
      <alignment horizontal="center" vertical="center" wrapText="1"/>
    </xf>
    <xf numFmtId="0" fontId="24" fillId="11" borderId="40" xfId="3" applyFont="1" applyFill="1" applyBorder="1" applyAlignment="1">
      <alignment horizontal="center" vertical="center" wrapText="1"/>
    </xf>
    <xf numFmtId="0" fontId="22" fillId="11" borderId="39" xfId="3" applyFont="1" applyFill="1" applyBorder="1" applyAlignment="1">
      <alignment horizontal="center" vertical="center" wrapText="1"/>
    </xf>
    <xf numFmtId="0" fontId="22" fillId="11" borderId="57" xfId="3" applyFont="1" applyFill="1" applyBorder="1" applyAlignment="1">
      <alignment horizontal="center" vertical="center" wrapText="1"/>
    </xf>
    <xf numFmtId="0" fontId="24" fillId="11" borderId="82" xfId="3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5" fillId="4" borderId="15" xfId="0" applyFont="1" applyFill="1" applyBorder="1" applyAlignment="1" applyProtection="1">
      <alignment vertical="top"/>
    </xf>
    <xf numFmtId="0" fontId="5" fillId="4" borderId="49" xfId="0" applyFont="1" applyFill="1" applyBorder="1" applyAlignment="1" applyProtection="1">
      <alignment vertical="top"/>
    </xf>
    <xf numFmtId="0" fontId="5" fillId="0" borderId="50" xfId="0" applyFont="1" applyFill="1" applyBorder="1" applyAlignment="1" applyProtection="1">
      <alignment vertical="top"/>
    </xf>
    <xf numFmtId="0" fontId="4" fillId="6" borderId="85" xfId="0" applyNumberFormat="1" applyFont="1" applyFill="1" applyBorder="1" applyAlignment="1" applyProtection="1">
      <alignment horizontal="left" vertical="top" wrapText="1"/>
    </xf>
    <xf numFmtId="0" fontId="5" fillId="6" borderId="57" xfId="0" applyNumberFormat="1" applyFont="1" applyFill="1" applyBorder="1" applyAlignment="1" applyProtection="1">
      <alignment horizontal="left" vertical="top"/>
    </xf>
    <xf numFmtId="0" fontId="22" fillId="4" borderId="57" xfId="0" applyFont="1" applyFill="1" applyBorder="1" applyAlignment="1"/>
    <xf numFmtId="14" fontId="22" fillId="4" borderId="0" xfId="0" applyNumberFormat="1" applyFont="1" applyFill="1" applyBorder="1" applyAlignment="1"/>
    <xf numFmtId="2" fontId="20" fillId="4" borderId="85" xfId="0" applyNumberFormat="1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/>
    </xf>
    <xf numFmtId="167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2" fontId="21" fillId="4" borderId="85" xfId="0" applyNumberFormat="1" applyFont="1" applyFill="1" applyBorder="1" applyAlignment="1">
      <alignment horizontal="center" vertical="center"/>
    </xf>
    <xf numFmtId="0" fontId="20" fillId="5" borderId="95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vertical="center"/>
    </xf>
    <xf numFmtId="0" fontId="20" fillId="5" borderId="77" xfId="0" applyFont="1" applyFill="1" applyBorder="1" applyAlignment="1">
      <alignment horizontal="center" vertical="center" wrapText="1"/>
    </xf>
    <xf numFmtId="2" fontId="20" fillId="5" borderId="96" xfId="0" applyNumberFormat="1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 vertical="center"/>
    </xf>
    <xf numFmtId="2" fontId="27" fillId="11" borderId="63" xfId="0" applyNumberFormat="1" applyFont="1" applyFill="1" applyBorder="1" applyAlignment="1">
      <alignment horizontal="center" vertical="center"/>
    </xf>
    <xf numFmtId="0" fontId="28" fillId="11" borderId="40" xfId="0" applyFont="1" applyFill="1" applyBorder="1" applyAlignment="1">
      <alignment horizontal="center" vertical="center" wrapText="1"/>
    </xf>
    <xf numFmtId="0" fontId="24" fillId="8" borderId="40" xfId="3" applyFont="1" applyFill="1" applyBorder="1" applyAlignment="1">
      <alignment horizontal="center" vertical="center" wrapText="1"/>
    </xf>
    <xf numFmtId="0" fontId="24" fillId="8" borderId="8" xfId="3" applyFont="1" applyFill="1" applyBorder="1" applyAlignment="1">
      <alignment horizontal="center" vertical="center" wrapText="1"/>
    </xf>
    <xf numFmtId="0" fontId="31" fillId="11" borderId="82" xfId="3" applyFont="1" applyFill="1" applyBorder="1" applyAlignment="1">
      <alignment horizontal="center" vertical="center" wrapText="1"/>
    </xf>
    <xf numFmtId="0" fontId="31" fillId="8" borderId="8" xfId="3" applyFont="1" applyFill="1" applyBorder="1" applyAlignment="1">
      <alignment horizontal="center" vertical="center" wrapText="1"/>
    </xf>
    <xf numFmtId="0" fontId="31" fillId="8" borderId="40" xfId="3" applyFont="1" applyFill="1" applyBorder="1" applyAlignment="1">
      <alignment horizontal="center" vertical="center" wrapText="1"/>
    </xf>
    <xf numFmtId="49" fontId="31" fillId="11" borderId="82" xfId="3" applyNumberFormat="1" applyFont="1" applyFill="1" applyBorder="1" applyAlignment="1">
      <alignment horizontal="center" vertical="center" wrapText="1"/>
    </xf>
    <xf numFmtId="0" fontId="31" fillId="11" borderId="40" xfId="3" applyFont="1" applyFill="1" applyBorder="1" applyAlignment="1">
      <alignment horizontal="center" vertical="center" wrapText="1"/>
    </xf>
    <xf numFmtId="49" fontId="31" fillId="11" borderId="40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8" fontId="5" fillId="0" borderId="0" xfId="0" applyNumberFormat="1" applyFont="1" applyAlignment="1"/>
    <xf numFmtId="0" fontId="27" fillId="11" borderId="98" xfId="0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 wrapText="1"/>
    </xf>
    <xf numFmtId="2" fontId="27" fillId="11" borderId="99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 wrapText="1"/>
    </xf>
    <xf numFmtId="168" fontId="1" fillId="14" borderId="0" xfId="0" applyNumberFormat="1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top" wrapText="1"/>
    </xf>
    <xf numFmtId="168" fontId="1" fillId="13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23" fillId="4" borderId="97" xfId="0" applyFont="1" applyFill="1" applyBorder="1" applyAlignment="1">
      <alignment horizontal="center" vertical="center"/>
    </xf>
    <xf numFmtId="2" fontId="23" fillId="4" borderId="97" xfId="0" applyNumberFormat="1" applyFont="1" applyFill="1" applyBorder="1" applyAlignment="1">
      <alignment horizontal="center" vertical="center"/>
    </xf>
    <xf numFmtId="167" fontId="31" fillId="4" borderId="97" xfId="0" applyNumberFormat="1" applyFont="1" applyFill="1" applyBorder="1" applyAlignment="1">
      <alignment horizontal="center" vertical="center"/>
    </xf>
    <xf numFmtId="167" fontId="23" fillId="4" borderId="44" xfId="0" applyNumberFormat="1" applyFont="1" applyFill="1" applyBorder="1" applyAlignment="1">
      <alignment horizontal="center" vertical="center"/>
    </xf>
    <xf numFmtId="168" fontId="1" fillId="15" borderId="0" xfId="0" applyNumberFormat="1" applyFont="1" applyFill="1" applyAlignment="1">
      <alignment horizontal="center" vertical="center"/>
    </xf>
    <xf numFmtId="0" fontId="23" fillId="4" borderId="86" xfId="3" applyFont="1" applyFill="1" applyBorder="1" applyAlignment="1">
      <alignment horizontal="center" vertical="center" wrapText="1"/>
    </xf>
    <xf numFmtId="2" fontId="23" fillId="4" borderId="44" xfId="3" applyNumberFormat="1" applyFont="1" applyFill="1" applyBorder="1" applyAlignment="1">
      <alignment horizontal="center" vertical="center" wrapText="1"/>
    </xf>
    <xf numFmtId="167" fontId="31" fillId="4" borderId="44" xfId="0" applyNumberFormat="1" applyFont="1" applyFill="1" applyBorder="1" applyAlignment="1">
      <alignment horizontal="center" vertical="center"/>
    </xf>
    <xf numFmtId="0" fontId="27" fillId="11" borderId="40" xfId="3" applyFont="1" applyFill="1" applyBorder="1" applyAlignment="1">
      <alignment horizontal="center" vertical="center" wrapText="1"/>
    </xf>
    <xf numFmtId="0" fontId="22" fillId="11" borderId="40" xfId="3" applyFont="1" applyFill="1" applyBorder="1" applyAlignment="1">
      <alignment horizontal="center" vertical="center" wrapText="1"/>
    </xf>
    <xf numFmtId="0" fontId="22" fillId="8" borderId="40" xfId="3" applyFont="1" applyFill="1" applyBorder="1" applyAlignment="1">
      <alignment horizontal="center" vertical="center" wrapText="1"/>
    </xf>
    <xf numFmtId="2" fontId="22" fillId="8" borderId="40" xfId="3" applyNumberFormat="1" applyFont="1" applyFill="1" applyBorder="1" applyAlignment="1">
      <alignment horizontal="center" vertical="center" wrapText="1"/>
    </xf>
    <xf numFmtId="167" fontId="22" fillId="8" borderId="40" xfId="3" applyNumberFormat="1" applyFont="1" applyFill="1" applyBorder="1" applyAlignment="1">
      <alignment horizontal="center" vertical="center" wrapText="1"/>
    </xf>
    <xf numFmtId="49" fontId="10" fillId="11" borderId="15" xfId="0" applyNumberFormat="1" applyFont="1" applyFill="1" applyBorder="1" applyAlignment="1">
      <alignment horizontal="center" vertical="top"/>
    </xf>
    <xf numFmtId="49" fontId="10" fillId="11" borderId="49" xfId="0" applyNumberFormat="1" applyFont="1" applyFill="1" applyBorder="1" applyAlignment="1">
      <alignment horizontal="center" vertical="top"/>
    </xf>
    <xf numFmtId="0" fontId="5" fillId="11" borderId="49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/>
    </xf>
    <xf numFmtId="2" fontId="9" fillId="11" borderId="49" xfId="0" applyNumberFormat="1" applyFont="1" applyFill="1" applyBorder="1" applyAlignment="1">
      <alignment horizontal="center" vertical="center"/>
    </xf>
    <xf numFmtId="167" fontId="9" fillId="11" borderId="49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2" fontId="19" fillId="11" borderId="0" xfId="0" applyNumberFormat="1" applyFont="1" applyFill="1" applyBorder="1" applyAlignment="1">
      <alignment horizontal="center" vertical="center"/>
    </xf>
    <xf numFmtId="167" fontId="19" fillId="11" borderId="0" xfId="0" applyNumberFormat="1" applyFont="1" applyFill="1" applyBorder="1" applyAlignment="1">
      <alignment horizontal="center" vertical="center"/>
    </xf>
    <xf numFmtId="49" fontId="19" fillId="11" borderId="0" xfId="0" applyNumberFormat="1" applyFont="1" applyFill="1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167" fontId="20" fillId="11" borderId="0" xfId="2" applyNumberFormat="1" applyFont="1" applyFill="1" applyBorder="1" applyAlignment="1">
      <alignment horizontal="center" vertical="center"/>
    </xf>
    <xf numFmtId="49" fontId="21" fillId="11" borderId="0" xfId="0" applyNumberFormat="1" applyFont="1" applyFill="1" applyBorder="1" applyAlignment="1">
      <alignment horizontal="center" vertical="center"/>
    </xf>
    <xf numFmtId="10" fontId="20" fillId="11" borderId="0" xfId="5" applyNumberFormat="1" applyFont="1" applyFill="1" applyBorder="1" applyAlignment="1">
      <alignment horizontal="left" vertical="center" wrapText="1"/>
    </xf>
    <xf numFmtId="10" fontId="21" fillId="11" borderId="0" xfId="5" applyNumberFormat="1" applyFont="1" applyFill="1" applyBorder="1" applyAlignment="1">
      <alignment horizontal="center" vertical="center"/>
    </xf>
    <xf numFmtId="167" fontId="21" fillId="11" borderId="0" xfId="0" applyNumberFormat="1" applyFont="1" applyFill="1" applyBorder="1" applyAlignment="1">
      <alignment horizontal="center" vertical="center"/>
    </xf>
    <xf numFmtId="49" fontId="21" fillId="11" borderId="77" xfId="0" applyNumberFormat="1" applyFont="1" applyFill="1" applyBorder="1" applyAlignment="1">
      <alignment horizontal="center" vertical="center"/>
    </xf>
    <xf numFmtId="0" fontId="20" fillId="11" borderId="77" xfId="0" applyFont="1" applyFill="1" applyBorder="1" applyAlignment="1">
      <alignment horizontal="center" vertical="center" wrapText="1"/>
    </xf>
    <xf numFmtId="0" fontId="19" fillId="11" borderId="77" xfId="0" applyFont="1" applyFill="1" applyBorder="1" applyAlignment="1">
      <alignment horizontal="center" vertical="center"/>
    </xf>
    <xf numFmtId="2" fontId="19" fillId="11" borderId="77" xfId="0" applyNumberFormat="1" applyFont="1" applyFill="1" applyBorder="1" applyAlignment="1">
      <alignment horizontal="center" vertical="center"/>
    </xf>
    <xf numFmtId="167" fontId="19" fillId="11" borderId="77" xfId="0" applyNumberFormat="1" applyFont="1" applyFill="1" applyBorder="1" applyAlignment="1">
      <alignment horizontal="center" vertical="center"/>
    </xf>
    <xf numFmtId="167" fontId="20" fillId="11" borderId="77" xfId="2" applyNumberFormat="1" applyFont="1" applyFill="1" applyBorder="1" applyAlignment="1">
      <alignment horizontal="center" vertical="center"/>
    </xf>
    <xf numFmtId="49" fontId="22" fillId="11" borderId="93" xfId="3" applyNumberFormat="1" applyFont="1" applyFill="1" applyBorder="1" applyAlignment="1">
      <alignment horizontal="center" vertical="center" wrapText="1"/>
    </xf>
    <xf numFmtId="0" fontId="22" fillId="11" borderId="94" xfId="3" applyFont="1" applyFill="1" applyBorder="1" applyAlignment="1">
      <alignment horizontal="center" vertical="center" wrapText="1"/>
    </xf>
    <xf numFmtId="167" fontId="23" fillId="4" borderId="86" xfId="0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2" fontId="23" fillId="4" borderId="44" xfId="0" applyNumberFormat="1" applyFont="1" applyFill="1" applyBorder="1" applyAlignment="1">
      <alignment horizontal="center" vertical="center"/>
    </xf>
    <xf numFmtId="167" fontId="31" fillId="11" borderId="44" xfId="0" applyNumberFormat="1" applyFont="1" applyFill="1" applyBorder="1" applyAlignment="1">
      <alignment horizontal="center" vertical="center"/>
    </xf>
    <xf numFmtId="0" fontId="23" fillId="8" borderId="44" xfId="0" applyFont="1" applyFill="1" applyBorder="1" applyAlignment="1">
      <alignment horizontal="center" vertical="center"/>
    </xf>
    <xf numFmtId="2" fontId="23" fillId="8" borderId="44" xfId="0" applyNumberFormat="1" applyFont="1" applyFill="1" applyBorder="1" applyAlignment="1">
      <alignment horizontal="center" vertical="center"/>
    </xf>
    <xf numFmtId="0" fontId="24" fillId="11" borderId="44" xfId="3" applyFont="1" applyFill="1" applyBorder="1" applyAlignment="1">
      <alignment horizontal="center" vertical="center" wrapText="1"/>
    </xf>
    <xf numFmtId="49" fontId="23" fillId="4" borderId="44" xfId="3" applyNumberFormat="1" applyFont="1" applyFill="1" applyBorder="1" applyAlignment="1">
      <alignment horizontal="center" vertical="center" wrapText="1"/>
    </xf>
    <xf numFmtId="167" fontId="31" fillId="4" borderId="44" xfId="3" applyNumberFormat="1" applyFont="1" applyFill="1" applyBorder="1" applyAlignment="1">
      <alignment horizontal="center" vertical="center" wrapText="1"/>
    </xf>
    <xf numFmtId="167" fontId="23" fillId="8" borderId="44" xfId="0" applyNumberFormat="1" applyFont="1" applyFill="1" applyBorder="1" applyAlignment="1">
      <alignment horizontal="center" vertical="center"/>
    </xf>
    <xf numFmtId="0" fontId="23" fillId="11" borderId="44" xfId="3" applyFont="1" applyFill="1" applyBorder="1" applyAlignment="1">
      <alignment horizontal="center" vertical="center" wrapText="1"/>
    </xf>
    <xf numFmtId="167" fontId="23" fillId="11" borderId="44" xfId="0" applyNumberFormat="1" applyFont="1" applyFill="1" applyBorder="1" applyAlignment="1">
      <alignment horizontal="center" vertical="center"/>
    </xf>
    <xf numFmtId="49" fontId="31" fillId="8" borderId="0" xfId="3" applyNumberFormat="1" applyFont="1" applyFill="1" applyBorder="1" applyAlignment="1">
      <alignment horizontal="center" vertical="center" wrapText="1"/>
    </xf>
    <xf numFmtId="49" fontId="24" fillId="8" borderId="0" xfId="3" applyNumberFormat="1" applyFont="1" applyFill="1" applyBorder="1" applyAlignment="1">
      <alignment horizontal="center" vertical="center" wrapText="1"/>
    </xf>
    <xf numFmtId="167" fontId="23" fillId="4" borderId="39" xfId="0" applyNumberFormat="1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2" fontId="5" fillId="16" borderId="0" xfId="0" applyNumberFormat="1" applyFont="1" applyFill="1" applyAlignment="1">
      <alignment horizontal="center" vertical="center"/>
    </xf>
    <xf numFmtId="167" fontId="5" fillId="16" borderId="0" xfId="0" applyNumberFormat="1" applyFont="1" applyFill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23" fillId="4" borderId="44" xfId="3" applyFont="1" applyFill="1" applyBorder="1" applyAlignment="1">
      <alignment horizontal="center" vertical="center"/>
    </xf>
    <xf numFmtId="0" fontId="27" fillId="8" borderId="40" xfId="3" applyFont="1" applyFill="1" applyBorder="1" applyAlignment="1">
      <alignment horizontal="center" vertical="center" wrapText="1"/>
    </xf>
    <xf numFmtId="168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49" fontId="31" fillId="8" borderId="82" xfId="3" applyNumberFormat="1" applyFont="1" applyFill="1" applyBorder="1" applyAlignment="1">
      <alignment horizontal="center" vertical="center" wrapText="1"/>
    </xf>
    <xf numFmtId="0" fontId="24" fillId="8" borderId="82" xfId="3" applyFont="1" applyFill="1" applyBorder="1" applyAlignment="1">
      <alignment horizontal="center" vertical="center" wrapText="1"/>
    </xf>
    <xf numFmtId="168" fontId="1" fillId="8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vertical="top" wrapText="1"/>
    </xf>
    <xf numFmtId="0" fontId="22" fillId="8" borderId="39" xfId="3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left" wrapText="1"/>
    </xf>
    <xf numFmtId="0" fontId="30" fillId="4" borderId="44" xfId="0" applyFont="1" applyFill="1" applyBorder="1" applyAlignment="1">
      <alignment horizontal="left" vertical="top" wrapText="1"/>
    </xf>
    <xf numFmtId="0" fontId="26" fillId="4" borderId="4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vertical="top" wrapText="1"/>
    </xf>
    <xf numFmtId="0" fontId="30" fillId="4" borderId="4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horizontal="left" vertical="center" wrapText="1"/>
    </xf>
    <xf numFmtId="0" fontId="30" fillId="4" borderId="97" xfId="0" applyFont="1" applyFill="1" applyBorder="1" applyAlignment="1">
      <alignment horizontal="center" vertical="center" wrapText="1"/>
    </xf>
    <xf numFmtId="167" fontId="23" fillId="4" borderId="97" xfId="0" applyNumberFormat="1" applyFont="1" applyFill="1" applyBorder="1" applyAlignment="1">
      <alignment horizontal="center" vertical="center"/>
    </xf>
    <xf numFmtId="0" fontId="30" fillId="4" borderId="97" xfId="0" applyFont="1" applyFill="1" applyBorder="1" applyAlignment="1">
      <alignment horizontal="left" wrapText="1"/>
    </xf>
    <xf numFmtId="2" fontId="23" fillId="4" borderId="97" xfId="1" applyNumberFormat="1" applyFont="1" applyFill="1" applyBorder="1" applyAlignment="1">
      <alignment horizontal="center" vertical="center"/>
    </xf>
    <xf numFmtId="167" fontId="31" fillId="4" borderId="97" xfId="1" applyNumberFormat="1" applyFont="1" applyFill="1" applyBorder="1" applyAlignment="1">
      <alignment horizontal="center" vertical="center"/>
    </xf>
    <xf numFmtId="167" fontId="23" fillId="4" borderId="97" xfId="1" applyNumberFormat="1" applyFont="1" applyFill="1" applyBorder="1" applyAlignment="1">
      <alignment horizontal="center" vertical="center"/>
    </xf>
    <xf numFmtId="167" fontId="23" fillId="4" borderId="44" xfId="3" applyNumberFormat="1" applyFont="1" applyFill="1" applyBorder="1" applyAlignment="1">
      <alignment horizontal="center" vertical="center" wrapText="1"/>
    </xf>
    <xf numFmtId="0" fontId="29" fillId="4" borderId="44" xfId="0" applyFont="1" applyFill="1" applyBorder="1" applyAlignment="1" applyProtection="1">
      <alignment horizontal="center" vertical="center"/>
      <protection locked="0"/>
    </xf>
    <xf numFmtId="0" fontId="31" fillId="4" borderId="97" xfId="0" applyFont="1" applyFill="1" applyBorder="1" applyAlignment="1">
      <alignment horizontal="center" vertical="center"/>
    </xf>
    <xf numFmtId="0" fontId="23" fillId="4" borderId="97" xfId="3" applyFont="1" applyFill="1" applyBorder="1" applyAlignment="1">
      <alignment horizontal="center" vertical="center" wrapText="1"/>
    </xf>
    <xf numFmtId="2" fontId="23" fillId="4" borderId="97" xfId="3" applyNumberFormat="1" applyFont="1" applyFill="1" applyBorder="1" applyAlignment="1">
      <alignment horizontal="center" vertical="center" wrapText="1"/>
    </xf>
    <xf numFmtId="167" fontId="31" fillId="4" borderId="97" xfId="3" applyNumberFormat="1" applyFont="1" applyFill="1" applyBorder="1" applyAlignment="1">
      <alignment horizontal="center" vertical="center" wrapText="1"/>
    </xf>
    <xf numFmtId="0" fontId="30" fillId="4" borderId="97" xfId="0" applyFont="1" applyFill="1" applyBorder="1" applyAlignment="1">
      <alignment horizontal="left" vertical="top" wrapText="1"/>
    </xf>
    <xf numFmtId="167" fontId="23" fillId="4" borderId="10" xfId="0" applyNumberFormat="1" applyFont="1" applyFill="1" applyBorder="1" applyAlignment="1">
      <alignment horizontal="center" vertical="center"/>
    </xf>
    <xf numFmtId="167" fontId="31" fillId="4" borderId="86" xfId="0" applyNumberFormat="1" applyFont="1" applyFill="1" applyBorder="1" applyAlignment="1">
      <alignment horizontal="center" vertical="center"/>
    </xf>
    <xf numFmtId="0" fontId="31" fillId="4" borderId="44" xfId="3" applyFont="1" applyFill="1" applyBorder="1" applyAlignment="1">
      <alignment horizontal="center" vertical="center" wrapText="1"/>
    </xf>
    <xf numFmtId="0" fontId="31" fillId="4" borderId="86" xfId="3" applyFont="1" applyFill="1" applyBorder="1" applyAlignment="1">
      <alignment horizontal="center" vertical="center" wrapText="1"/>
    </xf>
    <xf numFmtId="0" fontId="30" fillId="4" borderId="86" xfId="0" applyFont="1" applyFill="1" applyBorder="1" applyAlignment="1">
      <alignment horizontal="left" wrapText="1"/>
    </xf>
    <xf numFmtId="4" fontId="23" fillId="4" borderId="97" xfId="3" applyNumberFormat="1" applyFont="1" applyFill="1" applyBorder="1" applyAlignment="1">
      <alignment horizontal="center" vertical="center"/>
    </xf>
    <xf numFmtId="0" fontId="23" fillId="4" borderId="44" xfId="3" applyFont="1" applyFill="1" applyBorder="1" applyAlignment="1">
      <alignment horizontal="center" vertical="center" wrapText="1"/>
    </xf>
    <xf numFmtId="2" fontId="23" fillId="4" borderId="44" xfId="1" applyNumberFormat="1" applyFont="1" applyFill="1" applyBorder="1" applyAlignment="1">
      <alignment horizontal="center" vertical="center" wrapText="1"/>
    </xf>
    <xf numFmtId="167" fontId="31" fillId="4" borderId="44" xfId="1" applyNumberFormat="1" applyFont="1" applyFill="1" applyBorder="1" applyAlignment="1">
      <alignment horizontal="center" vertical="center" wrapText="1"/>
    </xf>
    <xf numFmtId="167" fontId="23" fillId="4" borderId="39" xfId="1" applyNumberFormat="1" applyFont="1" applyFill="1" applyBorder="1" applyAlignment="1">
      <alignment horizontal="center" vertical="center" wrapText="1"/>
    </xf>
    <xf numFmtId="2" fontId="23" fillId="4" borderId="9" xfId="6" applyNumberFormat="1" applyFont="1" applyFill="1" applyBorder="1" applyAlignment="1">
      <alignment horizontal="center" vertical="center"/>
    </xf>
    <xf numFmtId="167" fontId="31" fillId="4" borderId="86" xfId="1" applyNumberFormat="1" applyFont="1" applyFill="1" applyBorder="1" applyAlignment="1">
      <alignment horizontal="center" vertical="center"/>
    </xf>
    <xf numFmtId="2" fontId="23" fillId="4" borderId="41" xfId="6" applyNumberFormat="1" applyFont="1" applyFill="1" applyBorder="1" applyAlignment="1">
      <alignment horizontal="center" vertical="center" wrapText="1"/>
    </xf>
    <xf numFmtId="167" fontId="23" fillId="4" borderId="86" xfId="0" applyNumberFormat="1" applyFont="1" applyFill="1" applyBorder="1" applyAlignment="1">
      <alignment horizontal="center" vertical="center" wrapText="1"/>
    </xf>
    <xf numFmtId="2" fontId="23" fillId="4" borderId="41" xfId="6" applyNumberFormat="1" applyFont="1" applyFill="1" applyBorder="1" applyAlignment="1">
      <alignment horizontal="center" vertical="center"/>
    </xf>
    <xf numFmtId="167" fontId="31" fillId="4" borderId="44" xfId="1" applyNumberFormat="1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31" fillId="4" borderId="44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 applyProtection="1">
      <alignment horizontal="left" vertical="center" wrapText="1"/>
      <protection locked="0"/>
    </xf>
    <xf numFmtId="0" fontId="23" fillId="4" borderId="44" xfId="0" applyFont="1" applyFill="1" applyBorder="1" applyAlignment="1" applyProtection="1">
      <alignment horizontal="center" vertical="center"/>
      <protection locked="0"/>
    </xf>
    <xf numFmtId="2" fontId="23" fillId="4" borderId="44" xfId="6" applyNumberFormat="1" applyFont="1" applyFill="1" applyBorder="1" applyAlignment="1">
      <alignment horizontal="center" vertical="center"/>
    </xf>
    <xf numFmtId="49" fontId="31" fillId="4" borderId="44" xfId="3" applyNumberFormat="1" applyFont="1" applyFill="1" applyBorder="1" applyAlignment="1">
      <alignment horizontal="center" vertical="center" wrapText="1"/>
    </xf>
    <xf numFmtId="0" fontId="30" fillId="4" borderId="44" xfId="3" applyFont="1" applyFill="1" applyBorder="1" applyAlignment="1">
      <alignment horizontal="left" vertical="top" wrapText="1"/>
    </xf>
    <xf numFmtId="0" fontId="30" fillId="4" borderId="44" xfId="0" applyFont="1" applyFill="1" applyBorder="1" applyAlignment="1" applyProtection="1">
      <alignment horizontal="left" vertical="center" wrapText="1"/>
      <protection locked="0"/>
    </xf>
    <xf numFmtId="0" fontId="23" fillId="4" borderId="97" xfId="3" applyFont="1" applyFill="1" applyBorder="1" applyAlignment="1">
      <alignment horizontal="center" vertical="center"/>
    </xf>
    <xf numFmtId="2" fontId="23" fillId="4" borderId="44" xfId="1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left" wrapText="1"/>
    </xf>
    <xf numFmtId="0" fontId="23" fillId="4" borderId="44" xfId="0" applyFont="1" applyFill="1" applyBorder="1" applyAlignment="1">
      <alignment horizontal="left" vertical="center" wrapText="1"/>
    </xf>
    <xf numFmtId="167" fontId="23" fillId="4" borderId="39" xfId="3" applyNumberFormat="1" applyFont="1" applyFill="1" applyBorder="1" applyAlignment="1">
      <alignment horizontal="center" vertical="center" wrapText="1"/>
    </xf>
    <xf numFmtId="49" fontId="23" fillId="4" borderId="44" xfId="3" applyNumberFormat="1" applyFont="1" applyFill="1" applyBorder="1" applyAlignment="1">
      <alignment horizontal="center" vertical="top" wrapText="1"/>
    </xf>
    <xf numFmtId="49" fontId="30" fillId="4" borderId="44" xfId="3" applyNumberFormat="1" applyFont="1" applyFill="1" applyBorder="1" applyAlignment="1">
      <alignment horizontal="center" vertical="center" wrapText="1"/>
    </xf>
    <xf numFmtId="167" fontId="23" fillId="4" borderId="44" xfId="3" applyNumberFormat="1" applyFont="1" applyFill="1" applyBorder="1" applyAlignment="1">
      <alignment horizontal="right" vertical="center"/>
    </xf>
    <xf numFmtId="0" fontId="3" fillId="8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1" fillId="8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49" fontId="31" fillId="8" borderId="40" xfId="3" applyNumberFormat="1" applyFont="1" applyFill="1" applyBorder="1" applyAlignment="1">
      <alignment horizontal="center" vertical="center" wrapText="1"/>
    </xf>
    <xf numFmtId="49" fontId="24" fillId="8" borderId="40" xfId="3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top"/>
    </xf>
    <xf numFmtId="168" fontId="1" fillId="4" borderId="0" xfId="0" applyNumberFormat="1" applyFont="1" applyFill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/>
    </xf>
    <xf numFmtId="0" fontId="1" fillId="0" borderId="91" xfId="9" applyBorder="1"/>
    <xf numFmtId="0" fontId="1" fillId="0" borderId="86" xfId="9" applyBorder="1" applyAlignment="1">
      <alignment horizontal="center"/>
    </xf>
    <xf numFmtId="0" fontId="1" fillId="0" borderId="78" xfId="9" applyBorder="1" applyAlignment="1">
      <alignment horizontal="center"/>
    </xf>
    <xf numFmtId="0" fontId="1" fillId="0" borderId="44" xfId="9" applyBorder="1"/>
    <xf numFmtId="0" fontId="3" fillId="0" borderId="44" xfId="9" applyFont="1" applyBorder="1"/>
    <xf numFmtId="0" fontId="31" fillId="4" borderId="40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2" fontId="23" fillId="4" borderId="40" xfId="0" applyNumberFormat="1" applyFont="1" applyFill="1" applyBorder="1" applyAlignment="1">
      <alignment horizontal="center" vertical="center"/>
    </xf>
    <xf numFmtId="167" fontId="31" fillId="4" borderId="40" xfId="0" applyNumberFormat="1" applyFont="1" applyFill="1" applyBorder="1" applyAlignment="1">
      <alignment horizontal="center" vertical="center"/>
    </xf>
    <xf numFmtId="167" fontId="23" fillId="4" borderId="8" xfId="0" applyNumberFormat="1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 wrapText="1"/>
    </xf>
    <xf numFmtId="2" fontId="23" fillId="4" borderId="40" xfId="3" applyNumberFormat="1" applyFont="1" applyFill="1" applyBorder="1" applyAlignment="1">
      <alignment horizontal="center" vertical="center" wrapText="1"/>
    </xf>
    <xf numFmtId="167" fontId="31" fillId="4" borderId="40" xfId="3" applyNumberFormat="1" applyFont="1" applyFill="1" applyBorder="1" applyAlignment="1">
      <alignment horizontal="center" vertical="center" wrapText="1"/>
    </xf>
    <xf numFmtId="167" fontId="23" fillId="4" borderId="12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wrapText="1"/>
    </xf>
    <xf numFmtId="0" fontId="24" fillId="4" borderId="97" xfId="0" applyFont="1" applyFill="1" applyBorder="1" applyAlignment="1">
      <alignment horizontal="center" wrapText="1"/>
    </xf>
    <xf numFmtId="0" fontId="31" fillId="4" borderId="12" xfId="0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 wrapText="1"/>
    </xf>
    <xf numFmtId="2" fontId="23" fillId="4" borderId="12" xfId="3" applyNumberFormat="1" applyFont="1" applyFill="1" applyBorder="1" applyAlignment="1">
      <alignment horizontal="center" vertical="center" wrapText="1"/>
    </xf>
    <xf numFmtId="167" fontId="31" fillId="4" borderId="12" xfId="3" applyNumberFormat="1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top" wrapText="1"/>
    </xf>
    <xf numFmtId="0" fontId="31" fillId="4" borderId="8" xfId="3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3" fillId="4" borderId="39" xfId="3" applyFont="1" applyFill="1" applyBorder="1" applyAlignment="1">
      <alignment horizontal="center" vertical="center" wrapText="1"/>
    </xf>
    <xf numFmtId="2" fontId="23" fillId="4" borderId="40" xfId="6" applyNumberFormat="1" applyFont="1" applyFill="1" applyBorder="1" applyAlignment="1">
      <alignment horizontal="center" vertical="center"/>
    </xf>
    <xf numFmtId="167" fontId="31" fillId="4" borderId="40" xfId="1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4" fontId="23" fillId="4" borderId="10" xfId="3" applyNumberFormat="1" applyFont="1" applyFill="1" applyBorder="1" applyAlignment="1">
      <alignment horizontal="center" vertical="center"/>
    </xf>
    <xf numFmtId="2" fontId="23" fillId="4" borderId="12" xfId="1" applyNumberFormat="1" applyFont="1" applyFill="1" applyBorder="1" applyAlignment="1">
      <alignment horizontal="center" vertical="center"/>
    </xf>
    <xf numFmtId="167" fontId="31" fillId="4" borderId="12" xfId="1" applyNumberFormat="1" applyFont="1" applyFill="1" applyBorder="1" applyAlignment="1">
      <alignment horizontal="center" vertical="center"/>
    </xf>
    <xf numFmtId="167" fontId="23" fillId="4" borderId="12" xfId="1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3" fillId="4" borderId="10" xfId="3" applyFont="1" applyFill="1" applyBorder="1" applyAlignment="1">
      <alignment horizontal="center" vertical="center"/>
    </xf>
    <xf numFmtId="2" fontId="23" fillId="4" borderId="40" xfId="1" applyNumberFormat="1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 wrapText="1"/>
    </xf>
    <xf numFmtId="0" fontId="31" fillId="4" borderId="39" xfId="3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top" wrapText="1"/>
    </xf>
    <xf numFmtId="49" fontId="23" fillId="4" borderId="39" xfId="3" applyNumberFormat="1" applyFont="1" applyFill="1" applyBorder="1" applyAlignment="1">
      <alignment horizontal="center" vertical="top" wrapText="1"/>
    </xf>
    <xf numFmtId="49" fontId="31" fillId="4" borderId="40" xfId="3" applyNumberFormat="1" applyFont="1" applyFill="1" applyBorder="1" applyAlignment="1">
      <alignment horizontal="center" vertical="center" wrapText="1"/>
    </xf>
    <xf numFmtId="49" fontId="24" fillId="4" borderId="41" xfId="3" applyNumberFormat="1" applyFont="1" applyFill="1" applyBorder="1" applyAlignment="1">
      <alignment horizontal="center" vertical="center" wrapText="1"/>
    </xf>
    <xf numFmtId="49" fontId="31" fillId="4" borderId="39" xfId="3" applyNumberFormat="1" applyFont="1" applyFill="1" applyBorder="1" applyAlignment="1">
      <alignment horizontal="center" vertical="center" wrapText="1"/>
    </xf>
    <xf numFmtId="49" fontId="24" fillId="4" borderId="44" xfId="3" applyNumberFormat="1" applyFont="1" applyFill="1" applyBorder="1" applyAlignment="1">
      <alignment horizontal="center" vertical="center" wrapText="1"/>
    </xf>
    <xf numFmtId="4" fontId="23" fillId="4" borderId="44" xfId="1" applyNumberFormat="1" applyFont="1" applyFill="1" applyBorder="1" applyAlignment="1">
      <alignment horizontal="right" vertical="center"/>
    </xf>
    <xf numFmtId="4" fontId="1" fillId="4" borderId="44" xfId="0" applyNumberFormat="1" applyFont="1" applyFill="1" applyBorder="1" applyAlignment="1">
      <alignment horizontal="right" vertical="center"/>
    </xf>
    <xf numFmtId="4" fontId="3" fillId="4" borderId="93" xfId="0" applyNumberFormat="1" applyFont="1" applyFill="1" applyBorder="1" applyAlignment="1">
      <alignment horizontal="right" vertical="center"/>
    </xf>
    <xf numFmtId="4" fontId="22" fillId="11" borderId="90" xfId="1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top"/>
    </xf>
    <xf numFmtId="4" fontId="9" fillId="11" borderId="49" xfId="0" applyNumberFormat="1" applyFont="1" applyFill="1" applyBorder="1" applyAlignment="1">
      <alignment horizontal="right" vertical="center"/>
    </xf>
    <xf numFmtId="4" fontId="5" fillId="11" borderId="49" xfId="0" applyNumberFormat="1" applyFont="1" applyFill="1" applyBorder="1" applyAlignment="1">
      <alignment horizontal="right" vertical="top"/>
    </xf>
    <xf numFmtId="4" fontId="5" fillId="11" borderId="50" xfId="0" applyNumberFormat="1" applyFont="1" applyFill="1" applyBorder="1" applyAlignment="1">
      <alignment horizontal="right" vertical="top"/>
    </xf>
    <xf numFmtId="4" fontId="19" fillId="11" borderId="0" xfId="0" applyNumberFormat="1" applyFont="1" applyFill="1" applyBorder="1" applyAlignment="1">
      <alignment horizontal="right" vertical="center"/>
    </xf>
    <xf numFmtId="4" fontId="5" fillId="11" borderId="0" xfId="0" applyNumberFormat="1" applyFont="1" applyFill="1" applyBorder="1" applyAlignment="1">
      <alignment horizontal="right" vertical="top"/>
    </xf>
    <xf numFmtId="4" fontId="20" fillId="11" borderId="0" xfId="2" applyNumberFormat="1" applyFont="1" applyFill="1" applyBorder="1" applyAlignment="1">
      <alignment horizontal="right" vertical="center"/>
    </xf>
    <xf numFmtId="4" fontId="20" fillId="11" borderId="77" xfId="2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4" fontId="1" fillId="4" borderId="100" xfId="0" applyNumberFormat="1" applyFont="1" applyFill="1" applyBorder="1" applyAlignment="1">
      <alignment horizontal="right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22" fillId="8" borderId="40" xfId="3" applyNumberFormat="1" applyFont="1" applyFill="1" applyBorder="1" applyAlignment="1">
      <alignment horizontal="right" vertical="center" wrapText="1"/>
    </xf>
    <xf numFmtId="4" fontId="1" fillId="8" borderId="44" xfId="0" applyNumberFormat="1" applyFont="1" applyFill="1" applyBorder="1" applyAlignment="1">
      <alignment horizontal="right" vertical="center"/>
    </xf>
    <xf numFmtId="4" fontId="3" fillId="4" borderId="41" xfId="0" applyNumberFormat="1" applyFont="1" applyFill="1" applyBorder="1" applyAlignment="1">
      <alignment horizontal="right" vertical="center"/>
    </xf>
    <xf numFmtId="4" fontId="22" fillId="4" borderId="10" xfId="0" applyNumberFormat="1" applyFont="1" applyFill="1" applyBorder="1" applyAlignment="1">
      <alignment horizontal="right" vertical="center"/>
    </xf>
    <xf numFmtId="4" fontId="22" fillId="4" borderId="44" xfId="0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 wrapText="1"/>
    </xf>
    <xf numFmtId="4" fontId="3" fillId="8" borderId="41" xfId="0" applyNumberFormat="1" applyFont="1" applyFill="1" applyBorder="1" applyAlignment="1">
      <alignment horizontal="right" vertical="center"/>
    </xf>
    <xf numFmtId="4" fontId="22" fillId="4" borderId="39" xfId="0" applyNumberFormat="1" applyFont="1" applyFill="1" applyBorder="1" applyAlignment="1">
      <alignment horizontal="right" vertical="center"/>
    </xf>
    <xf numFmtId="4" fontId="22" fillId="8" borderId="44" xfId="0" applyNumberFormat="1" applyFont="1" applyFill="1" applyBorder="1" applyAlignment="1">
      <alignment horizontal="right" vertical="center"/>
    </xf>
    <xf numFmtId="4" fontId="5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right" vertical="top"/>
    </xf>
    <xf numFmtId="4" fontId="5" fillId="16" borderId="0" xfId="0" applyNumberFormat="1" applyFont="1" applyFill="1" applyAlignment="1">
      <alignment horizontal="right" vertical="center"/>
    </xf>
    <xf numFmtId="4" fontId="5" fillId="16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center"/>
    </xf>
    <xf numFmtId="0" fontId="3" fillId="0" borderId="86" xfId="9" applyFont="1" applyBorder="1" applyAlignment="1">
      <alignment horizontal="center"/>
    </xf>
    <xf numFmtId="10" fontId="3" fillId="0" borderId="44" xfId="7" applyNumberFormat="1" applyFont="1" applyBorder="1" applyAlignment="1">
      <alignment horizontal="center"/>
    </xf>
    <xf numFmtId="0" fontId="3" fillId="0" borderId="44" xfId="7" applyNumberFormat="1" applyFont="1" applyBorder="1" applyAlignment="1">
      <alignment horizontal="center"/>
    </xf>
    <xf numFmtId="10" fontId="3" fillId="4" borderId="44" xfId="11" applyNumberFormat="1" applyFont="1" applyFill="1" applyBorder="1"/>
    <xf numFmtId="0" fontId="3" fillId="0" borderId="78" xfId="9" applyFont="1" applyBorder="1" applyAlignment="1">
      <alignment horizontal="center"/>
    </xf>
    <xf numFmtId="4" fontId="1" fillId="8" borderId="86" xfId="0" applyNumberFormat="1" applyFont="1" applyFill="1" applyBorder="1" applyAlignment="1">
      <alignment horizontal="right" vertical="center"/>
    </xf>
    <xf numFmtId="49" fontId="23" fillId="4" borderId="39" xfId="3" applyNumberFormat="1" applyFont="1" applyFill="1" applyBorder="1" applyAlignment="1">
      <alignment horizontal="center" vertical="center" wrapText="1"/>
    </xf>
    <xf numFmtId="4" fontId="3" fillId="4" borderId="44" xfId="0" applyNumberFormat="1" applyFont="1" applyFill="1" applyBorder="1" applyAlignment="1">
      <alignment horizontal="right" vertical="center"/>
    </xf>
    <xf numFmtId="49" fontId="22" fillId="11" borderId="89" xfId="3" applyNumberFormat="1" applyFont="1" applyFill="1" applyBorder="1" applyAlignment="1">
      <alignment horizontal="center" vertical="center" wrapText="1"/>
    </xf>
    <xf numFmtId="0" fontId="22" fillId="8" borderId="39" xfId="3" applyFont="1" applyFill="1" applyBorder="1" applyAlignment="1">
      <alignment horizontal="center" vertical="top" wrapText="1"/>
    </xf>
    <xf numFmtId="0" fontId="22" fillId="11" borderId="39" xfId="3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center"/>
    </xf>
    <xf numFmtId="0" fontId="22" fillId="11" borderId="102" xfId="3" applyFont="1" applyFill="1" applyBorder="1" applyAlignment="1">
      <alignment horizontal="center" vertical="center" wrapText="1"/>
    </xf>
    <xf numFmtId="0" fontId="22" fillId="8" borderId="11" xfId="3" applyFont="1" applyFill="1" applyBorder="1" applyAlignment="1">
      <alignment horizontal="center" vertical="center" wrapText="1"/>
    </xf>
    <xf numFmtId="0" fontId="23" fillId="4" borderId="11" xfId="3" applyFont="1" applyFill="1" applyBorder="1" applyAlignment="1">
      <alignment horizontal="center" vertical="center" wrapText="1"/>
    </xf>
    <xf numFmtId="49" fontId="22" fillId="8" borderId="102" xfId="3" applyNumberFormat="1" applyFont="1" applyFill="1" applyBorder="1" applyAlignment="1">
      <alignment horizontal="center" vertical="top" wrapText="1"/>
    </xf>
    <xf numFmtId="0" fontId="23" fillId="4" borderId="86" xfId="0" applyFont="1" applyFill="1" applyBorder="1" applyAlignment="1">
      <alignment horizontal="center" vertical="center"/>
    </xf>
    <xf numFmtId="49" fontId="22" fillId="11" borderId="102" xfId="3" applyNumberFormat="1" applyFont="1" applyFill="1" applyBorder="1" applyAlignment="1">
      <alignment horizontal="center" vertical="top" wrapText="1"/>
    </xf>
    <xf numFmtId="0" fontId="23" fillId="4" borderId="86" xfId="0" applyFont="1" applyFill="1" applyBorder="1" applyAlignment="1" applyProtection="1">
      <alignment horizontal="center" vertical="center"/>
      <protection locked="0"/>
    </xf>
    <xf numFmtId="0" fontId="23" fillId="4" borderId="44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49" fontId="22" fillId="11" borderId="39" xfId="3" applyNumberFormat="1" applyFont="1" applyFill="1" applyBorder="1" applyAlignment="1">
      <alignment horizontal="center" vertical="top" wrapText="1"/>
    </xf>
    <xf numFmtId="49" fontId="22" fillId="8" borderId="39" xfId="3" applyNumberFormat="1" applyFont="1" applyFill="1" applyBorder="1" applyAlignment="1">
      <alignment horizontal="center" vertical="top" wrapText="1"/>
    </xf>
    <xf numFmtId="49" fontId="19" fillId="11" borderId="14" xfId="0" applyNumberFormat="1" applyFont="1" applyFill="1" applyBorder="1" applyAlignment="1">
      <alignment horizontal="center" vertical="top"/>
    </xf>
    <xf numFmtId="49" fontId="21" fillId="11" borderId="14" xfId="0" applyNumberFormat="1" applyFont="1" applyFill="1" applyBorder="1" applyAlignment="1">
      <alignment horizontal="center" vertical="top"/>
    </xf>
    <xf numFmtId="0" fontId="21" fillId="11" borderId="14" xfId="0" applyFont="1" applyFill="1" applyBorder="1" applyAlignment="1">
      <alignment horizontal="center" vertical="top"/>
    </xf>
    <xf numFmtId="0" fontId="21" fillId="11" borderId="101" xfId="0" applyFont="1" applyFill="1" applyBorder="1" applyAlignment="1">
      <alignment horizontal="center" vertical="top"/>
    </xf>
    <xf numFmtId="4" fontId="5" fillId="11" borderId="77" xfId="0" applyNumberFormat="1" applyFont="1" applyFill="1" applyBorder="1" applyAlignment="1">
      <alignment horizontal="right" vertical="top"/>
    </xf>
    <xf numFmtId="4" fontId="5" fillId="11" borderId="45" xfId="0" applyNumberFormat="1" applyFont="1" applyFill="1" applyBorder="1" applyAlignment="1">
      <alignment horizontal="right" vertical="top"/>
    </xf>
    <xf numFmtId="4" fontId="5" fillId="11" borderId="93" xfId="0" applyNumberFormat="1" applyFont="1" applyFill="1" applyBorder="1" applyAlignment="1">
      <alignment horizontal="right" vertical="top"/>
    </xf>
    <xf numFmtId="0" fontId="22" fillId="11" borderId="89" xfId="3" applyFont="1" applyFill="1" applyBorder="1" applyAlignment="1">
      <alignment horizontal="center" vertical="center" wrapText="1"/>
    </xf>
    <xf numFmtId="2" fontId="22" fillId="11" borderId="89" xfId="0" applyNumberFormat="1" applyFont="1" applyFill="1" applyBorder="1" applyAlignment="1">
      <alignment horizontal="center" vertical="center" wrapText="1"/>
    </xf>
    <xf numFmtId="167" fontId="22" fillId="11" borderId="89" xfId="1" applyNumberFormat="1" applyFont="1" applyFill="1" applyBorder="1" applyAlignment="1">
      <alignment horizontal="center" vertical="center" wrapText="1"/>
    </xf>
    <xf numFmtId="4" fontId="3" fillId="11" borderId="89" xfId="0" applyNumberFormat="1" applyFont="1" applyFill="1" applyBorder="1" applyAlignment="1">
      <alignment horizontal="center" vertical="center" wrapText="1"/>
    </xf>
    <xf numFmtId="4" fontId="3" fillId="4" borderId="86" xfId="0" applyNumberFormat="1" applyFont="1" applyFill="1" applyBorder="1" applyAlignment="1">
      <alignment horizontal="right" vertical="center"/>
    </xf>
    <xf numFmtId="4" fontId="1" fillId="4" borderId="86" xfId="0" applyNumberFormat="1" applyFont="1" applyFill="1" applyBorder="1" applyAlignment="1">
      <alignment horizontal="right" vertical="center"/>
    </xf>
    <xf numFmtId="4" fontId="1" fillId="11" borderId="44" xfId="0" applyNumberFormat="1" applyFont="1" applyFill="1" applyBorder="1" applyAlignment="1">
      <alignment horizontal="right" vertical="center"/>
    </xf>
    <xf numFmtId="4" fontId="1" fillId="4" borderId="44" xfId="0" applyNumberFormat="1" applyFont="1" applyFill="1" applyBorder="1" applyAlignment="1">
      <alignment horizontal="right" vertical="center" wrapText="1"/>
    </xf>
    <xf numFmtId="4" fontId="3" fillId="8" borderId="44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23" fillId="4" borderId="44" xfId="3" applyNumberFormat="1" applyFont="1" applyFill="1" applyBorder="1" applyAlignment="1">
      <alignment horizontal="center" vertical="center"/>
    </xf>
    <xf numFmtId="167" fontId="23" fillId="4" borderId="44" xfId="1" applyNumberFormat="1" applyFont="1" applyFill="1" applyBorder="1" applyAlignment="1">
      <alignment horizontal="center" vertical="center"/>
    </xf>
    <xf numFmtId="0" fontId="6" fillId="11" borderId="57" xfId="0" applyNumberFormat="1" applyFont="1" applyFill="1" applyBorder="1" applyAlignment="1">
      <alignment vertical="top"/>
    </xf>
    <xf numFmtId="49" fontId="9" fillId="11" borderId="0" xfId="0" applyNumberFormat="1" applyFont="1" applyFill="1" applyBorder="1" applyAlignment="1">
      <alignment horizontal="center" vertical="top"/>
    </xf>
    <xf numFmtId="0" fontId="4" fillId="11" borderId="0" xfId="0" applyFont="1" applyFill="1" applyBorder="1" applyAlignment="1">
      <alignment vertical="top"/>
    </xf>
    <xf numFmtId="0" fontId="9" fillId="11" borderId="57" xfId="0" applyNumberFormat="1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57" xfId="0" applyNumberFormat="1" applyFont="1" applyFill="1" applyBorder="1" applyAlignment="1">
      <alignment vertical="top"/>
    </xf>
    <xf numFmtId="49" fontId="4" fillId="11" borderId="57" xfId="0" applyNumberFormat="1" applyFont="1" applyFill="1" applyBorder="1" applyAlignment="1">
      <alignment vertical="top"/>
    </xf>
    <xf numFmtId="49" fontId="4" fillId="11" borderId="0" xfId="0" applyNumberFormat="1" applyFont="1" applyFill="1" applyBorder="1" applyAlignment="1">
      <alignment horizontal="center" vertical="top"/>
    </xf>
    <xf numFmtId="0" fontId="4" fillId="11" borderId="95" xfId="0" applyFont="1" applyFill="1" applyBorder="1" applyAlignment="1">
      <alignment vertical="top"/>
    </xf>
    <xf numFmtId="49" fontId="4" fillId="11" borderId="77" xfId="0" applyNumberFormat="1" applyFont="1" applyFill="1" applyBorder="1" applyAlignment="1">
      <alignment horizontal="center" vertical="top"/>
    </xf>
    <xf numFmtId="0" fontId="9" fillId="11" borderId="77" xfId="0" applyFont="1" applyFill="1" applyBorder="1" applyAlignment="1">
      <alignment horizontal="left" vertical="top"/>
    </xf>
    <xf numFmtId="9" fontId="3" fillId="11" borderId="44" xfId="7" applyNumberFormat="1" applyFont="1" applyFill="1" applyBorder="1" applyAlignment="1">
      <alignment horizontal="center"/>
    </xf>
    <xf numFmtId="0" fontId="3" fillId="11" borderId="88" xfId="9" applyFont="1" applyFill="1" applyBorder="1" applyAlignment="1">
      <alignment horizontal="center"/>
    </xf>
    <xf numFmtId="0" fontId="3" fillId="11" borderId="89" xfId="9" applyFont="1" applyFill="1" applyBorder="1" applyAlignment="1">
      <alignment horizontal="center"/>
    </xf>
    <xf numFmtId="0" fontId="3" fillId="11" borderId="44" xfId="9" applyFont="1" applyFill="1" applyBorder="1" applyAlignment="1">
      <alignment vertical="center"/>
    </xf>
    <xf numFmtId="0" fontId="3" fillId="11" borderId="44" xfId="9" applyFont="1" applyFill="1" applyBorder="1"/>
    <xf numFmtId="49" fontId="3" fillId="11" borderId="44" xfId="9" applyNumberFormat="1" applyFont="1" applyFill="1" applyBorder="1"/>
    <xf numFmtId="4" fontId="1" fillId="11" borderId="41" xfId="0" applyNumberFormat="1" applyFont="1" applyFill="1" applyBorder="1" applyAlignment="1">
      <alignment horizontal="right" vertical="center"/>
    </xf>
    <xf numFmtId="167" fontId="23" fillId="4" borderId="40" xfId="3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horizontal="center" vertical="center"/>
    </xf>
    <xf numFmtId="2" fontId="23" fillId="4" borderId="0" xfId="1" applyNumberFormat="1" applyFont="1" applyFill="1" applyBorder="1" applyAlignment="1">
      <alignment horizontal="center" vertical="center"/>
    </xf>
    <xf numFmtId="167" fontId="22" fillId="4" borderId="0" xfId="3" applyNumberFormat="1" applyFont="1" applyFill="1" applyBorder="1" applyAlignment="1">
      <alignment horizontal="right" vertical="center"/>
    </xf>
    <xf numFmtId="4" fontId="3" fillId="4" borderId="103" xfId="0" applyNumberFormat="1" applyFont="1" applyFill="1" applyBorder="1" applyAlignment="1">
      <alignment horizontal="right" vertical="center"/>
    </xf>
    <xf numFmtId="4" fontId="22" fillId="4" borderId="44" xfId="1" applyNumberFormat="1" applyFont="1" applyFill="1" applyBorder="1" applyAlignment="1">
      <alignment horizontal="right" vertical="center"/>
    </xf>
    <xf numFmtId="49" fontId="23" fillId="4" borderId="97" xfId="3" applyNumberFormat="1" applyFont="1" applyFill="1" applyBorder="1" applyAlignment="1">
      <alignment horizontal="center" vertical="center" wrapText="1"/>
    </xf>
    <xf numFmtId="0" fontId="23" fillId="13" borderId="39" xfId="0" applyFont="1" applyFill="1" applyBorder="1" applyAlignment="1">
      <alignment horizontal="center" vertical="center"/>
    </xf>
    <xf numFmtId="167" fontId="23" fillId="13" borderId="12" xfId="0" applyNumberFormat="1" applyFont="1" applyFill="1" applyBorder="1" applyAlignment="1">
      <alignment horizontal="center" vertical="center"/>
    </xf>
    <xf numFmtId="4" fontId="22" fillId="13" borderId="44" xfId="0" applyNumberFormat="1" applyFont="1" applyFill="1" applyBorder="1" applyAlignment="1">
      <alignment horizontal="right" vertical="center"/>
    </xf>
    <xf numFmtId="4" fontId="3" fillId="13" borderId="9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top" wrapText="1"/>
    </xf>
    <xf numFmtId="0" fontId="31" fillId="11" borderId="44" xfId="3" applyFont="1" applyFill="1" applyBorder="1" applyAlignment="1">
      <alignment horizontal="center" vertical="center" wrapText="1"/>
    </xf>
    <xf numFmtId="49" fontId="23" fillId="13" borderId="44" xfId="3" applyNumberFormat="1" applyFont="1" applyFill="1" applyBorder="1" applyAlignment="1">
      <alignment horizontal="center" vertical="top" wrapText="1"/>
    </xf>
    <xf numFmtId="49" fontId="24" fillId="13" borderId="44" xfId="3" applyNumberFormat="1" applyFont="1" applyFill="1" applyBorder="1" applyAlignment="1">
      <alignment horizontal="center" vertical="center" wrapText="1"/>
    </xf>
    <xf numFmtId="0" fontId="23" fillId="13" borderId="44" xfId="0" applyFont="1" applyFill="1" applyBorder="1" applyAlignment="1">
      <alignment horizontal="center" vertical="center"/>
    </xf>
    <xf numFmtId="4" fontId="3" fillId="13" borderId="41" xfId="0" applyNumberFormat="1" applyFont="1" applyFill="1" applyBorder="1" applyAlignment="1">
      <alignment horizontal="right" vertical="center"/>
    </xf>
    <xf numFmtId="4" fontId="3" fillId="13" borderId="44" xfId="0" applyNumberFormat="1" applyFont="1" applyFill="1" applyBorder="1" applyAlignment="1">
      <alignment horizontal="right" vertical="center"/>
    </xf>
    <xf numFmtId="0" fontId="5" fillId="13" borderId="0" xfId="0" applyFont="1" applyFill="1" applyAlignment="1"/>
    <xf numFmtId="0" fontId="5" fillId="13" borderId="0" xfId="0" applyFont="1" applyFill="1" applyAlignment="1">
      <alignment vertical="top"/>
    </xf>
    <xf numFmtId="0" fontId="31" fillId="13" borderId="44" xfId="0" applyFont="1" applyFill="1" applyBorder="1" applyAlignment="1">
      <alignment horizontal="center" vertical="center"/>
    </xf>
    <xf numFmtId="168" fontId="3" fillId="13" borderId="0" xfId="0" applyNumberFormat="1" applyFont="1" applyFill="1" applyAlignment="1">
      <alignment horizontal="center" vertical="center"/>
    </xf>
    <xf numFmtId="4" fontId="3" fillId="11" borderId="88" xfId="0" applyNumberFormat="1" applyFont="1" applyFill="1" applyBorder="1" applyAlignment="1">
      <alignment horizontal="center" vertical="center" wrapText="1"/>
    </xf>
    <xf numFmtId="4" fontId="23" fillId="4" borderId="39" xfId="0" applyNumberFormat="1" applyFont="1" applyFill="1" applyBorder="1" applyAlignment="1">
      <alignment horizontal="right" vertical="center"/>
    </xf>
    <xf numFmtId="4" fontId="23" fillId="4" borderId="39" xfId="3" applyNumberFormat="1" applyFont="1" applyFill="1" applyBorder="1" applyAlignment="1">
      <alignment horizontal="right" vertical="center" wrapText="1"/>
    </xf>
    <xf numFmtId="4" fontId="22" fillId="13" borderId="39" xfId="0" applyNumberFormat="1" applyFont="1" applyFill="1" applyBorder="1" applyAlignment="1">
      <alignment horizontal="right" vertical="center"/>
    </xf>
    <xf numFmtId="4" fontId="1" fillId="11" borderId="44" xfId="0" applyNumberFormat="1" applyFont="1" applyFill="1" applyBorder="1" applyAlignment="1">
      <alignment vertical="center" wrapText="1"/>
    </xf>
    <xf numFmtId="4" fontId="23" fillId="4" borderId="10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vertical="center"/>
    </xf>
    <xf numFmtId="4" fontId="23" fillId="4" borderId="11" xfId="0" applyNumberFormat="1" applyFont="1" applyFill="1" applyBorder="1" applyAlignment="1">
      <alignment horizontal="right" vertical="center"/>
    </xf>
    <xf numFmtId="4" fontId="22" fillId="4" borderId="8" xfId="0" applyNumberFormat="1" applyFont="1" applyFill="1" applyBorder="1" applyAlignment="1">
      <alignment horizontal="right" vertical="center"/>
    </xf>
    <xf numFmtId="4" fontId="23" fillId="4" borderId="39" xfId="1" applyNumberFormat="1" applyFont="1" applyFill="1" applyBorder="1" applyAlignment="1">
      <alignment horizontal="right" vertical="center" wrapText="1"/>
    </xf>
    <xf numFmtId="4" fontId="23" fillId="4" borderId="11" xfId="0" applyNumberFormat="1" applyFont="1" applyFill="1" applyBorder="1" applyAlignment="1">
      <alignment horizontal="right" vertical="center" wrapText="1"/>
    </xf>
    <xf numFmtId="4" fontId="1" fillId="11" borderId="44" xfId="0" applyNumberFormat="1" applyFont="1" applyFill="1" applyBorder="1" applyAlignment="1">
      <alignment vertical="center"/>
    </xf>
    <xf numFmtId="4" fontId="23" fillId="4" borderId="14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4" fontId="22" fillId="4" borderId="39" xfId="3" applyNumberFormat="1" applyFont="1" applyFill="1" applyBorder="1" applyAlignment="1">
      <alignment horizontal="right" vertical="center" wrapText="1"/>
    </xf>
    <xf numFmtId="4" fontId="23" fillId="11" borderId="39" xfId="0" applyNumberFormat="1" applyFont="1" applyFill="1" applyBorder="1" applyAlignment="1">
      <alignment horizontal="right" vertical="center"/>
    </xf>
    <xf numFmtId="4" fontId="22" fillId="8" borderId="10" xfId="0" applyNumberFormat="1" applyFont="1" applyFill="1" applyBorder="1" applyAlignment="1">
      <alignment horizontal="right" vertical="center"/>
    </xf>
    <xf numFmtId="4" fontId="22" fillId="8" borderId="39" xfId="0" applyNumberFormat="1" applyFont="1" applyFill="1" applyBorder="1" applyAlignment="1">
      <alignment horizontal="right" vertical="center"/>
    </xf>
    <xf numFmtId="0" fontId="23" fillId="8" borderId="44" xfId="0" applyFont="1" applyFill="1" applyBorder="1" applyAlignment="1">
      <alignment vertical="center"/>
    </xf>
    <xf numFmtId="4" fontId="22" fillId="4" borderId="97" xfId="1" applyNumberFormat="1" applyFont="1" applyFill="1" applyBorder="1" applyAlignment="1">
      <alignment horizontal="right" vertical="center"/>
    </xf>
    <xf numFmtId="0" fontId="23" fillId="11" borderId="44" xfId="0" applyFont="1" applyFill="1" applyBorder="1" applyAlignment="1">
      <alignment vertical="center"/>
    </xf>
    <xf numFmtId="0" fontId="23" fillId="11" borderId="44" xfId="3" applyFont="1" applyFill="1" applyBorder="1" applyAlignment="1">
      <alignment vertical="center"/>
    </xf>
    <xf numFmtId="0" fontId="23" fillId="8" borderId="44" xfId="3" applyFont="1" applyFill="1" applyBorder="1" applyAlignment="1">
      <alignment horizontal="center" vertical="center" wrapText="1"/>
    </xf>
    <xf numFmtId="4" fontId="22" fillId="8" borderId="44" xfId="3" applyNumberFormat="1" applyFont="1" applyFill="1" applyBorder="1" applyAlignment="1">
      <alignment horizontal="right" vertical="center" wrapText="1"/>
    </xf>
    <xf numFmtId="4" fontId="23" fillId="11" borderId="44" xfId="3" applyNumberFormat="1" applyFont="1" applyFill="1" applyBorder="1" applyAlignment="1">
      <alignment horizontal="right" vertical="center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10" xfId="3" applyFont="1" applyFill="1" applyBorder="1" applyAlignment="1">
      <alignment horizontal="center" vertical="center" wrapText="1"/>
    </xf>
    <xf numFmtId="2" fontId="23" fillId="13" borderId="12" xfId="3" applyNumberFormat="1" applyFont="1" applyFill="1" applyBorder="1" applyAlignment="1">
      <alignment horizontal="center" vertical="center" wrapText="1"/>
    </xf>
    <xf numFmtId="167" fontId="31" fillId="13" borderId="12" xfId="3" applyNumberFormat="1" applyFont="1" applyFill="1" applyBorder="1" applyAlignment="1">
      <alignment horizontal="center" vertical="center" wrapText="1"/>
    </xf>
    <xf numFmtId="4" fontId="3" fillId="13" borderId="100" xfId="0" applyNumberFormat="1" applyFont="1" applyFill="1" applyBorder="1" applyAlignment="1">
      <alignment horizontal="right" vertical="center"/>
    </xf>
    <xf numFmtId="0" fontId="23" fillId="13" borderId="11" xfId="3" applyFont="1" applyFill="1" applyBorder="1" applyAlignment="1">
      <alignment horizontal="center" vertical="center" wrapText="1"/>
    </xf>
    <xf numFmtId="0" fontId="31" fillId="13" borderId="8" xfId="3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2" fontId="23" fillId="13" borderId="40" xfId="0" applyNumberFormat="1" applyFont="1" applyFill="1" applyBorder="1" applyAlignment="1">
      <alignment horizontal="center" vertical="center"/>
    </xf>
    <xf numFmtId="167" fontId="31" fillId="13" borderId="40" xfId="0" applyNumberFormat="1" applyFont="1" applyFill="1" applyBorder="1" applyAlignment="1">
      <alignment horizontal="center" vertical="center"/>
    </xf>
    <xf numFmtId="167" fontId="23" fillId="13" borderId="8" xfId="0" applyNumberFormat="1" applyFont="1" applyFill="1" applyBorder="1" applyAlignment="1">
      <alignment horizontal="center" vertical="center"/>
    </xf>
    <xf numFmtId="4" fontId="3" fillId="13" borderId="40" xfId="0" applyNumberFormat="1" applyFont="1" applyFill="1" applyBorder="1" applyAlignment="1">
      <alignment horizontal="right" vertical="center"/>
    </xf>
    <xf numFmtId="0" fontId="24" fillId="13" borderId="12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4" fillId="13" borderId="12" xfId="0" applyFont="1" applyFill="1" applyBorder="1" applyAlignment="1" applyProtection="1">
      <alignment horizontal="center" vertical="center" wrapText="1"/>
      <protection locked="0"/>
    </xf>
    <xf numFmtId="4" fontId="23" fillId="13" borderId="10" xfId="3" applyNumberFormat="1" applyFont="1" applyFill="1" applyBorder="1" applyAlignment="1">
      <alignment horizontal="center" vertical="center"/>
    </xf>
    <xf numFmtId="2" fontId="23" fillId="13" borderId="12" xfId="1" applyNumberFormat="1" applyFont="1" applyFill="1" applyBorder="1" applyAlignment="1">
      <alignment horizontal="center" vertical="center"/>
    </xf>
    <xf numFmtId="167" fontId="31" fillId="13" borderId="12" xfId="1" applyNumberFormat="1" applyFont="1" applyFill="1" applyBorder="1" applyAlignment="1">
      <alignment horizontal="center" vertical="center"/>
    </xf>
    <xf numFmtId="167" fontId="23" fillId="13" borderId="12" xfId="1" applyNumberFormat="1" applyFont="1" applyFill="1" applyBorder="1" applyAlignment="1">
      <alignment horizontal="center" vertical="center"/>
    </xf>
    <xf numFmtId="0" fontId="3" fillId="13" borderId="0" xfId="0" applyFont="1" applyFill="1" applyAlignment="1">
      <alignment vertical="top"/>
    </xf>
    <xf numFmtId="4" fontId="22" fillId="13" borderId="8" xfId="0" applyNumberFormat="1" applyFont="1" applyFill="1" applyBorder="1" applyAlignment="1">
      <alignment horizontal="right" vertical="center"/>
    </xf>
    <xf numFmtId="0" fontId="31" fillId="13" borderId="40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 wrapText="1"/>
    </xf>
    <xf numFmtId="49" fontId="23" fillId="13" borderId="44" xfId="3" applyNumberFormat="1" applyFont="1" applyFill="1" applyBorder="1" applyAlignment="1">
      <alignment horizontal="center" vertical="center" wrapText="1"/>
    </xf>
    <xf numFmtId="0" fontId="31" fillId="13" borderId="39" xfId="3" applyFont="1" applyFill="1" applyBorder="1" applyAlignment="1">
      <alignment horizontal="center" vertical="center" wrapText="1"/>
    </xf>
    <xf numFmtId="0" fontId="24" fillId="13" borderId="41" xfId="0" applyFont="1" applyFill="1" applyBorder="1" applyAlignment="1">
      <alignment horizontal="center" vertical="top" wrapText="1"/>
    </xf>
    <xf numFmtId="49" fontId="23" fillId="13" borderId="40" xfId="3" applyNumberFormat="1" applyFont="1" applyFill="1" applyBorder="1" applyAlignment="1">
      <alignment horizontal="center" vertical="center" wrapText="1"/>
    </xf>
    <xf numFmtId="4" fontId="22" fillId="13" borderId="10" xfId="0" applyNumberFormat="1" applyFont="1" applyFill="1" applyBorder="1" applyAlignment="1">
      <alignment horizontal="right" vertical="center"/>
    </xf>
    <xf numFmtId="0" fontId="24" fillId="13" borderId="40" xfId="0" applyFont="1" applyFill="1" applyBorder="1" applyAlignment="1">
      <alignment horizontal="center" vertical="center" wrapText="1"/>
    </xf>
    <xf numFmtId="49" fontId="23" fillId="13" borderId="39" xfId="3" applyNumberFormat="1" applyFont="1" applyFill="1" applyBorder="1" applyAlignment="1">
      <alignment horizontal="center" vertical="center" wrapText="1"/>
    </xf>
    <xf numFmtId="2" fontId="23" fillId="13" borderId="40" xfId="3" applyNumberFormat="1" applyFont="1" applyFill="1" applyBorder="1" applyAlignment="1">
      <alignment horizontal="center" vertical="center" wrapText="1"/>
    </xf>
    <xf numFmtId="167" fontId="31" fillId="13" borderId="40" xfId="3" applyNumberFormat="1" applyFont="1" applyFill="1" applyBorder="1" applyAlignment="1">
      <alignment horizontal="center" vertical="center" wrapText="1"/>
    </xf>
    <xf numFmtId="167" fontId="23" fillId="13" borderId="40" xfId="3" applyNumberFormat="1" applyFont="1" applyFill="1" applyBorder="1" applyAlignment="1">
      <alignment horizontal="center" vertical="center" wrapText="1"/>
    </xf>
    <xf numFmtId="4" fontId="22" fillId="13" borderId="39" xfId="3" applyNumberFormat="1" applyFont="1" applyFill="1" applyBorder="1" applyAlignment="1">
      <alignment horizontal="right" vertical="center" wrapText="1"/>
    </xf>
    <xf numFmtId="0" fontId="3" fillId="13" borderId="0" xfId="0" applyFont="1" applyFill="1" applyAlignment="1">
      <alignment vertical="top" wrapText="1"/>
    </xf>
    <xf numFmtId="0" fontId="31" fillId="13" borderId="44" xfId="3" applyFont="1" applyFill="1" applyBorder="1" applyAlignment="1">
      <alignment horizontal="center" vertical="center" wrapText="1"/>
    </xf>
    <xf numFmtId="49" fontId="23" fillId="13" borderId="39" xfId="3" applyNumberFormat="1" applyFont="1" applyFill="1" applyBorder="1" applyAlignment="1">
      <alignment horizontal="center" vertical="top" wrapText="1"/>
    </xf>
    <xf numFmtId="49" fontId="31" fillId="13" borderId="40" xfId="3" applyNumberFormat="1" applyFont="1" applyFill="1" applyBorder="1" applyAlignment="1">
      <alignment horizontal="center" vertical="center" wrapText="1"/>
    </xf>
    <xf numFmtId="49" fontId="24" fillId="13" borderId="41" xfId="3" applyNumberFormat="1" applyFont="1" applyFill="1" applyBorder="1" applyAlignment="1">
      <alignment horizontal="center" vertical="center" wrapText="1"/>
    </xf>
    <xf numFmtId="4" fontId="22" fillId="13" borderId="11" xfId="0" applyNumberFormat="1" applyFont="1" applyFill="1" applyBorder="1" applyAlignment="1">
      <alignment horizontal="right" vertical="center"/>
    </xf>
    <xf numFmtId="4" fontId="22" fillId="13" borderId="44" xfId="1" applyNumberFormat="1" applyFont="1" applyFill="1" applyBorder="1" applyAlignment="1">
      <alignment horizontal="right" vertical="center"/>
    </xf>
    <xf numFmtId="4" fontId="3" fillId="13" borderId="94" xfId="0" applyNumberFormat="1" applyFont="1" applyFill="1" applyBorder="1" applyAlignment="1">
      <alignment horizontal="right" vertical="center"/>
    </xf>
    <xf numFmtId="0" fontId="23" fillId="17" borderId="39" xfId="0" applyFont="1" applyFill="1" applyBorder="1" applyAlignment="1">
      <alignment horizontal="center" vertical="center"/>
    </xf>
    <xf numFmtId="0" fontId="26" fillId="17" borderId="40" xfId="0" applyFont="1" applyFill="1" applyBorder="1" applyAlignment="1">
      <alignment horizontal="center" vertical="center" wrapText="1"/>
    </xf>
    <xf numFmtId="4" fontId="22" fillId="17" borderId="40" xfId="0" applyNumberFormat="1" applyFont="1" applyFill="1" applyBorder="1" applyAlignment="1">
      <alignment horizontal="right" vertical="center"/>
    </xf>
    <xf numFmtId="4" fontId="3" fillId="17" borderId="44" xfId="0" applyNumberFormat="1" applyFont="1" applyFill="1" applyBorder="1" applyAlignment="1">
      <alignment horizontal="right" vertical="center"/>
    </xf>
    <xf numFmtId="4" fontId="3" fillId="17" borderId="86" xfId="0" applyNumberFormat="1" applyFont="1" applyFill="1" applyBorder="1" applyAlignment="1">
      <alignment horizontal="right" vertical="center"/>
    </xf>
    <xf numFmtId="168" fontId="1" fillId="17" borderId="0" xfId="0" applyNumberFormat="1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26" fillId="17" borderId="41" xfId="0" applyFont="1" applyFill="1" applyBorder="1" applyAlignment="1">
      <alignment horizontal="center" vertical="center" wrapText="1"/>
    </xf>
    <xf numFmtId="0" fontId="24" fillId="17" borderId="97" xfId="0" applyFont="1" applyFill="1" applyBorder="1" applyAlignment="1">
      <alignment horizontal="center" wrapText="1"/>
    </xf>
    <xf numFmtId="0" fontId="30" fillId="17" borderId="39" xfId="0" applyFont="1" applyFill="1" applyBorder="1" applyAlignment="1">
      <alignment horizontal="center" vertical="center" wrapText="1"/>
    </xf>
    <xf numFmtId="0" fontId="30" fillId="17" borderId="40" xfId="0" applyFont="1" applyFill="1" applyBorder="1" applyAlignment="1">
      <alignment horizontal="center" vertical="center" wrapText="1"/>
    </xf>
    <xf numFmtId="0" fontId="30" fillId="17" borderId="41" xfId="0" applyFont="1" applyFill="1" applyBorder="1" applyAlignment="1">
      <alignment horizontal="center" vertical="center" wrapText="1"/>
    </xf>
    <xf numFmtId="4" fontId="22" fillId="17" borderId="39" xfId="0" applyNumberFormat="1" applyFont="1" applyFill="1" applyBorder="1" applyAlignment="1">
      <alignment horizontal="right" vertical="center"/>
    </xf>
    <xf numFmtId="0" fontId="24" fillId="17" borderId="44" xfId="0" applyFont="1" applyFill="1" applyBorder="1" applyAlignment="1">
      <alignment horizontal="center" wrapText="1"/>
    </xf>
    <xf numFmtId="0" fontId="24" fillId="13" borderId="44" xfId="0" applyFont="1" applyFill="1" applyBorder="1" applyAlignment="1">
      <alignment horizontal="center" vertical="top" wrapText="1"/>
    </xf>
    <xf numFmtId="0" fontId="23" fillId="17" borderId="10" xfId="0" applyFont="1" applyFill="1" applyBorder="1" applyAlignment="1">
      <alignment horizontal="center" vertical="center"/>
    </xf>
    <xf numFmtId="0" fontId="24" fillId="17" borderId="44" xfId="0" applyFont="1" applyFill="1" applyBorder="1" applyAlignment="1">
      <alignment horizontal="center" vertical="top" wrapText="1"/>
    </xf>
    <xf numFmtId="0" fontId="23" fillId="17" borderId="10" xfId="3" applyFont="1" applyFill="1" applyBorder="1" applyAlignment="1">
      <alignment horizontal="center" vertical="center" wrapText="1"/>
    </xf>
    <xf numFmtId="2" fontId="23" fillId="17" borderId="12" xfId="3" applyNumberFormat="1" applyFont="1" applyFill="1" applyBorder="1" applyAlignment="1">
      <alignment horizontal="center" vertical="center" wrapText="1"/>
    </xf>
    <xf numFmtId="167" fontId="31" fillId="17" borderId="12" xfId="3" applyNumberFormat="1" applyFont="1" applyFill="1" applyBorder="1" applyAlignment="1">
      <alignment horizontal="center" vertical="center" wrapText="1"/>
    </xf>
    <xf numFmtId="167" fontId="23" fillId="17" borderId="12" xfId="0" applyNumberFormat="1" applyFont="1" applyFill="1" applyBorder="1" applyAlignment="1">
      <alignment horizontal="center" vertical="center"/>
    </xf>
    <xf numFmtId="4" fontId="22" fillId="17" borderId="10" xfId="0" applyNumberFormat="1" applyFont="1" applyFill="1" applyBorder="1" applyAlignment="1">
      <alignment horizontal="right" vertical="center"/>
    </xf>
    <xf numFmtId="4" fontId="3" fillId="17" borderId="100" xfId="0" applyNumberFormat="1" applyFont="1" applyFill="1" applyBorder="1" applyAlignment="1">
      <alignment horizontal="right" vertical="center"/>
    </xf>
    <xf numFmtId="0" fontId="31" fillId="17" borderId="44" xfId="0" applyFont="1" applyFill="1" applyBorder="1" applyAlignment="1">
      <alignment horizontal="center" vertical="center"/>
    </xf>
    <xf numFmtId="0" fontId="23" fillId="17" borderId="11" xfId="3" applyFont="1" applyFill="1" applyBorder="1" applyAlignment="1">
      <alignment horizontal="center" vertical="center" wrapText="1"/>
    </xf>
    <xf numFmtId="0" fontId="31" fillId="17" borderId="8" xfId="3" applyFont="1" applyFill="1" applyBorder="1" applyAlignment="1">
      <alignment horizontal="center" vertical="center" wrapText="1"/>
    </xf>
    <xf numFmtId="0" fontId="24" fillId="17" borderId="8" xfId="0" applyFont="1" applyFill="1" applyBorder="1" applyAlignment="1">
      <alignment horizontal="center" vertical="center" wrapText="1"/>
    </xf>
    <xf numFmtId="2" fontId="23" fillId="17" borderId="40" xfId="0" applyNumberFormat="1" applyFont="1" applyFill="1" applyBorder="1" applyAlignment="1">
      <alignment horizontal="center" vertical="center"/>
    </xf>
    <xf numFmtId="167" fontId="31" fillId="17" borderId="40" xfId="0" applyNumberFormat="1" applyFont="1" applyFill="1" applyBorder="1" applyAlignment="1">
      <alignment horizontal="center" vertical="center"/>
    </xf>
    <xf numFmtId="167" fontId="23" fillId="17" borderId="8" xfId="0" applyNumberFormat="1" applyFont="1" applyFill="1" applyBorder="1" applyAlignment="1">
      <alignment horizontal="center" vertical="center"/>
    </xf>
    <xf numFmtId="4" fontId="22" fillId="17" borderId="44" xfId="0" applyNumberFormat="1" applyFont="1" applyFill="1" applyBorder="1" applyAlignment="1">
      <alignment horizontal="right" vertical="center"/>
    </xf>
    <xf numFmtId="4" fontId="3" fillId="17" borderId="41" xfId="0" applyNumberFormat="1" applyFont="1" applyFill="1" applyBorder="1" applyAlignment="1">
      <alignment horizontal="right" vertical="center"/>
    </xf>
    <xf numFmtId="0" fontId="23" fillId="17" borderId="10" xfId="0" applyFont="1" applyFill="1" applyBorder="1" applyAlignment="1" applyProtection="1">
      <alignment horizontal="center" vertical="center"/>
      <protection locked="0"/>
    </xf>
    <xf numFmtId="0" fontId="31" fillId="17" borderId="97" xfId="0" applyFont="1" applyFill="1" applyBorder="1" applyAlignment="1">
      <alignment horizontal="center" vertical="center"/>
    </xf>
    <xf numFmtId="0" fontId="24" fillId="17" borderId="44" xfId="0" applyFont="1" applyFill="1" applyBorder="1" applyAlignment="1" applyProtection="1">
      <alignment horizontal="center" vertical="center" wrapText="1"/>
      <protection locked="0"/>
    </xf>
    <xf numFmtId="4" fontId="23" fillId="17" borderId="12" xfId="3" applyNumberFormat="1" applyFont="1" applyFill="1" applyBorder="1" applyAlignment="1">
      <alignment horizontal="center" vertical="center"/>
    </xf>
    <xf numFmtId="2" fontId="23" fillId="17" borderId="12" xfId="1" applyNumberFormat="1" applyFont="1" applyFill="1" applyBorder="1" applyAlignment="1">
      <alignment horizontal="center" vertical="center"/>
    </xf>
    <xf numFmtId="167" fontId="31" fillId="17" borderId="12" xfId="1" applyNumberFormat="1" applyFont="1" applyFill="1" applyBorder="1" applyAlignment="1">
      <alignment horizontal="center" vertical="center"/>
    </xf>
    <xf numFmtId="167" fontId="23" fillId="17" borderId="12" xfId="1" applyNumberFormat="1" applyFont="1" applyFill="1" applyBorder="1" applyAlignment="1">
      <alignment horizontal="center" vertical="center"/>
    </xf>
    <xf numFmtId="0" fontId="3" fillId="17" borderId="0" xfId="0" applyFont="1" applyFill="1" applyAlignment="1">
      <alignment vertical="top"/>
    </xf>
    <xf numFmtId="0" fontId="24" fillId="13" borderId="44" xfId="0" applyFont="1" applyFill="1" applyBorder="1" applyAlignment="1">
      <alignment horizontal="center" vertical="center" wrapText="1"/>
    </xf>
    <xf numFmtId="0" fontId="23" fillId="17" borderId="44" xfId="0" applyFont="1" applyFill="1" applyBorder="1" applyAlignment="1">
      <alignment horizontal="center" vertical="center"/>
    </xf>
    <xf numFmtId="0" fontId="24" fillId="17" borderId="44" xfId="0" applyFont="1" applyFill="1" applyBorder="1" applyAlignment="1">
      <alignment horizontal="center" vertical="center" wrapText="1"/>
    </xf>
    <xf numFmtId="0" fontId="23" fillId="17" borderId="39" xfId="3" applyFont="1" applyFill="1" applyBorder="1" applyAlignment="1">
      <alignment horizontal="center" vertical="center"/>
    </xf>
    <xf numFmtId="0" fontId="23" fillId="17" borderId="40" xfId="3" applyFont="1" applyFill="1" applyBorder="1" applyAlignment="1">
      <alignment horizontal="center" vertical="center"/>
    </xf>
    <xf numFmtId="4" fontId="3" fillId="17" borderId="9" xfId="0" applyNumberFormat="1" applyFont="1" applyFill="1" applyBorder="1" applyAlignment="1">
      <alignment horizontal="right" vertical="center"/>
    </xf>
    <xf numFmtId="49" fontId="23" fillId="17" borderId="44" xfId="3" applyNumberFormat="1" applyFont="1" applyFill="1" applyBorder="1" applyAlignment="1">
      <alignment horizontal="center" vertical="center" wrapText="1"/>
    </xf>
    <xf numFmtId="0" fontId="31" fillId="17" borderId="44" xfId="3" applyFont="1" applyFill="1" applyBorder="1" applyAlignment="1">
      <alignment horizontal="center" vertical="center" wrapText="1"/>
    </xf>
    <xf numFmtId="0" fontId="24" fillId="17" borderId="41" xfId="0" applyFont="1" applyFill="1" applyBorder="1" applyAlignment="1">
      <alignment horizontal="center" vertical="top" wrapText="1"/>
    </xf>
    <xf numFmtId="49" fontId="23" fillId="17" borderId="39" xfId="3" applyNumberFormat="1" applyFont="1" applyFill="1" applyBorder="1" applyAlignment="1">
      <alignment horizontal="center" vertical="center" wrapText="1"/>
    </xf>
    <xf numFmtId="49" fontId="23" fillId="17" borderId="40" xfId="3" applyNumberFormat="1" applyFont="1" applyFill="1" applyBorder="1" applyAlignment="1">
      <alignment horizontal="center" vertical="center" wrapText="1"/>
    </xf>
    <xf numFmtId="49" fontId="23" fillId="17" borderId="41" xfId="3" applyNumberFormat="1" applyFont="1" applyFill="1" applyBorder="1" applyAlignment="1">
      <alignment horizontal="center" vertical="center" wrapText="1"/>
    </xf>
    <xf numFmtId="0" fontId="5" fillId="17" borderId="0" xfId="0" applyFont="1" applyFill="1" applyAlignment="1"/>
    <xf numFmtId="49" fontId="23" fillId="17" borderId="39" xfId="3" applyNumberFormat="1" applyFont="1" applyFill="1" applyBorder="1" applyAlignment="1">
      <alignment horizontal="center" vertical="top" wrapText="1"/>
    </xf>
    <xf numFmtId="49" fontId="24" fillId="17" borderId="41" xfId="3" applyNumberFormat="1" applyFont="1" applyFill="1" applyBorder="1" applyAlignment="1">
      <alignment horizontal="center" vertical="center" wrapText="1"/>
    </xf>
    <xf numFmtId="0" fontId="23" fillId="17" borderId="40" xfId="0" applyFont="1" applyFill="1" applyBorder="1" applyAlignment="1">
      <alignment horizontal="center" vertical="center"/>
    </xf>
    <xf numFmtId="0" fontId="23" fillId="17" borderId="41" xfId="0" applyFont="1" applyFill="1" applyBorder="1" applyAlignment="1">
      <alignment horizontal="center" vertical="center"/>
    </xf>
    <xf numFmtId="0" fontId="5" fillId="17" borderId="0" xfId="0" applyFont="1" applyFill="1" applyAlignment="1">
      <alignment vertical="top"/>
    </xf>
    <xf numFmtId="49" fontId="31" fillId="17" borderId="44" xfId="3" applyNumberFormat="1" applyFont="1" applyFill="1" applyBorder="1" applyAlignment="1">
      <alignment horizontal="center" vertical="center" wrapText="1"/>
    </xf>
    <xf numFmtId="49" fontId="24" fillId="13" borderId="40" xfId="3" applyNumberFormat="1" applyFont="1" applyFill="1" applyBorder="1" applyAlignment="1">
      <alignment horizontal="center" vertical="center" wrapText="1"/>
    </xf>
    <xf numFmtId="4" fontId="23" fillId="4" borderId="97" xfId="1" applyNumberFormat="1" applyFont="1" applyFill="1" applyBorder="1" applyAlignment="1">
      <alignment horizontal="right" vertical="center"/>
    </xf>
    <xf numFmtId="167" fontId="22" fillId="4" borderId="44" xfId="3" applyNumberFormat="1" applyFont="1" applyFill="1" applyBorder="1" applyAlignment="1">
      <alignment horizontal="right" vertical="center"/>
    </xf>
    <xf numFmtId="0" fontId="23" fillId="13" borderId="44" xfId="3" applyFont="1" applyFill="1" applyBorder="1" applyAlignment="1">
      <alignment horizontal="center" vertical="center"/>
    </xf>
    <xf numFmtId="2" fontId="23" fillId="13" borderId="44" xfId="1" applyNumberFormat="1" applyFont="1" applyFill="1" applyBorder="1" applyAlignment="1">
      <alignment horizontal="center" vertical="center"/>
    </xf>
    <xf numFmtId="167" fontId="22" fillId="13" borderId="44" xfId="3" applyNumberFormat="1" applyFont="1" applyFill="1" applyBorder="1" applyAlignment="1">
      <alignment horizontal="right" vertical="center"/>
    </xf>
    <xf numFmtId="4" fontId="22" fillId="13" borderId="97" xfId="1" applyNumberFormat="1" applyFont="1" applyFill="1" applyBorder="1" applyAlignment="1">
      <alignment horizontal="right" vertical="center"/>
    </xf>
    <xf numFmtId="49" fontId="22" fillId="8" borderId="14" xfId="3" applyNumberFormat="1" applyFont="1" applyFill="1" applyBorder="1" applyAlignment="1">
      <alignment horizontal="center" vertical="top" wrapText="1"/>
    </xf>
    <xf numFmtId="49" fontId="22" fillId="8" borderId="44" xfId="3" applyNumberFormat="1" applyFont="1" applyFill="1" applyBorder="1" applyAlignment="1">
      <alignment horizontal="center" vertical="top" wrapText="1"/>
    </xf>
    <xf numFmtId="0" fontId="22" fillId="4" borderId="44" xfId="3" applyFont="1" applyFill="1" applyBorder="1" applyAlignment="1">
      <alignment vertical="center" wrapText="1"/>
    </xf>
    <xf numFmtId="0" fontId="3" fillId="4" borderId="44" xfId="9" applyFont="1" applyFill="1" applyBorder="1"/>
    <xf numFmtId="0" fontId="3" fillId="4" borderId="78" xfId="9" applyFont="1" applyFill="1" applyBorder="1" applyAlignment="1">
      <alignment horizontal="center"/>
    </xf>
    <xf numFmtId="10" fontId="3" fillId="4" borderId="44" xfId="7" applyNumberFormat="1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10" fontId="3" fillId="4" borderId="44" xfId="9" applyNumberFormat="1" applyFont="1" applyFill="1" applyBorder="1"/>
    <xf numFmtId="0" fontId="3" fillId="4" borderId="44" xfId="9" applyFont="1" applyFill="1" applyBorder="1" applyAlignment="1">
      <alignment vertical="center"/>
    </xf>
    <xf numFmtId="49" fontId="10" fillId="11" borderId="98" xfId="0" applyNumberFormat="1" applyFont="1" applyFill="1" applyBorder="1" applyAlignment="1">
      <alignment vertical="top"/>
    </xf>
    <xf numFmtId="49" fontId="9" fillId="11" borderId="12" xfId="0" applyNumberFormat="1" applyFont="1" applyFill="1" applyBorder="1" applyAlignment="1">
      <alignment horizontal="center" vertical="top"/>
    </xf>
    <xf numFmtId="0" fontId="4" fillId="11" borderId="12" xfId="0" applyFont="1" applyFill="1" applyBorder="1" applyAlignment="1">
      <alignment vertical="top"/>
    </xf>
    <xf numFmtId="0" fontId="3" fillId="11" borderId="78" xfId="9" applyFont="1" applyFill="1" applyBorder="1" applyAlignment="1">
      <alignment horizontal="center"/>
    </xf>
    <xf numFmtId="10" fontId="3" fillId="11" borderId="44" xfId="7" applyNumberFormat="1" applyFont="1" applyFill="1" applyBorder="1" applyAlignment="1">
      <alignment horizontal="center"/>
    </xf>
    <xf numFmtId="0" fontId="3" fillId="11" borderId="0" xfId="0" applyFont="1" applyFill="1" applyAlignment="1">
      <alignment vertical="top"/>
    </xf>
    <xf numFmtId="0" fontId="1" fillId="11" borderId="0" xfId="0" applyFont="1" applyFill="1" applyAlignment="1">
      <alignment vertical="top"/>
    </xf>
    <xf numFmtId="10" fontId="3" fillId="11" borderId="44" xfId="11" applyNumberFormat="1" applyFont="1" applyFill="1" applyBorder="1"/>
    <xf numFmtId="10" fontId="3" fillId="11" borderId="44" xfId="9" applyNumberFormat="1" applyFont="1" applyFill="1" applyBorder="1"/>
    <xf numFmtId="10" fontId="5" fillId="11" borderId="0" xfId="0" applyNumberFormat="1" applyFont="1" applyFill="1" applyAlignment="1">
      <alignment vertical="top"/>
    </xf>
    <xf numFmtId="167" fontId="23" fillId="4" borderId="11" xfId="0" applyNumberFormat="1" applyFont="1" applyFill="1" applyBorder="1" applyAlignment="1">
      <alignment horizontal="center" vertical="center"/>
    </xf>
    <xf numFmtId="0" fontId="22" fillId="8" borderId="40" xfId="3" applyFont="1" applyFill="1" applyBorder="1" applyAlignment="1">
      <alignment horizontal="center" vertical="center" wrapText="1"/>
    </xf>
    <xf numFmtId="0" fontId="30" fillId="4" borderId="97" xfId="0" applyFont="1" applyFill="1" applyBorder="1" applyAlignment="1">
      <alignment horizontal="left" vertical="center" wrapText="1"/>
    </xf>
    <xf numFmtId="4" fontId="22" fillId="4" borderId="0" xfId="0" applyNumberFormat="1" applyFont="1" applyFill="1" applyAlignment="1">
      <alignment horizontal="right" vertical="center"/>
    </xf>
    <xf numFmtId="49" fontId="23" fillId="4" borderId="0" xfId="3" applyNumberFormat="1" applyFont="1" applyFill="1" applyBorder="1" applyAlignment="1">
      <alignment horizontal="center"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7" fontId="22" fillId="4" borderId="0" xfId="3" applyNumberFormat="1" applyFont="1" applyFill="1" applyBorder="1" applyAlignment="1">
      <alignment horizontal="center" vertical="center"/>
    </xf>
    <xf numFmtId="4" fontId="22" fillId="4" borderId="0" xfId="1" applyNumberFormat="1" applyFont="1" applyFill="1" applyBorder="1" applyAlignment="1">
      <alignment horizontal="right" vertical="center"/>
    </xf>
    <xf numFmtId="4" fontId="3" fillId="4" borderId="0" xfId="0" applyNumberFormat="1" applyFont="1" applyFill="1" applyBorder="1" applyAlignment="1">
      <alignment horizontal="right" vertical="center"/>
    </xf>
    <xf numFmtId="49" fontId="23" fillId="13" borderId="39" xfId="3" applyNumberFormat="1" applyFont="1" applyFill="1" applyBorder="1" applyAlignment="1">
      <alignment horizontal="center" vertical="center" wrapText="1"/>
    </xf>
    <xf numFmtId="49" fontId="23" fillId="13" borderId="40" xfId="3" applyNumberFormat="1" applyFont="1" applyFill="1" applyBorder="1" applyAlignment="1">
      <alignment horizontal="center" vertical="center" wrapText="1"/>
    </xf>
    <xf numFmtId="0" fontId="23" fillId="13" borderId="39" xfId="0" applyFont="1" applyFill="1" applyBorder="1" applyAlignment="1">
      <alignment horizontal="center" vertical="center"/>
    </xf>
    <xf numFmtId="0" fontId="23" fillId="13" borderId="40" xfId="0" applyFont="1" applyFill="1" applyBorder="1" applyAlignment="1">
      <alignment horizontal="center" vertical="center"/>
    </xf>
    <xf numFmtId="0" fontId="23" fillId="13" borderId="41" xfId="0" applyFont="1" applyFill="1" applyBorder="1" applyAlignment="1">
      <alignment horizontal="center" vertical="center"/>
    </xf>
    <xf numFmtId="43" fontId="3" fillId="4" borderId="44" xfId="1" applyFont="1" applyFill="1" applyBorder="1" applyAlignment="1">
      <alignment horizontal="left"/>
    </xf>
    <xf numFmtId="43" fontId="3" fillId="4" borderId="44" xfId="1" applyFont="1" applyFill="1" applyBorder="1" applyAlignment="1">
      <alignment horizontal="right"/>
    </xf>
    <xf numFmtId="43" fontId="3" fillId="11" borderId="89" xfId="1" applyFont="1" applyFill="1" applyBorder="1" applyAlignment="1">
      <alignment horizontal="center"/>
    </xf>
    <xf numFmtId="43" fontId="3" fillId="11" borderId="44" xfId="1" applyFont="1" applyFill="1" applyBorder="1" applyAlignment="1">
      <alignment horizontal="left"/>
    </xf>
    <xf numFmtId="43" fontId="5" fillId="4" borderId="0" xfId="1" applyFont="1" applyFill="1" applyAlignment="1">
      <alignment horizontal="right" vertical="top" wrapText="1"/>
    </xf>
    <xf numFmtId="43" fontId="5" fillId="11" borderId="12" xfId="1" applyFont="1" applyFill="1" applyBorder="1" applyAlignment="1">
      <alignment horizontal="right" vertical="top" wrapText="1"/>
    </xf>
    <xf numFmtId="43" fontId="5" fillId="11" borderId="0" xfId="1" applyFont="1" applyFill="1" applyBorder="1" applyAlignment="1">
      <alignment horizontal="right" vertical="top" wrapText="1"/>
    </xf>
    <xf numFmtId="43" fontId="5" fillId="11" borderId="77" xfId="1" applyFont="1" applyFill="1" applyBorder="1" applyAlignment="1">
      <alignment horizontal="right" vertical="top" wrapText="1"/>
    </xf>
    <xf numFmtId="43" fontId="3" fillId="11" borderId="89" xfId="1" applyFont="1" applyFill="1" applyBorder="1" applyAlignment="1">
      <alignment horizontal="right"/>
    </xf>
    <xf numFmtId="43" fontId="3" fillId="0" borderId="86" xfId="1" applyFont="1" applyBorder="1" applyAlignment="1">
      <alignment horizontal="right"/>
    </xf>
    <xf numFmtId="43" fontId="3" fillId="8" borderId="0" xfId="1" applyFont="1" applyFill="1" applyAlignment="1">
      <alignment horizontal="right" vertical="top"/>
    </xf>
    <xf numFmtId="43" fontId="3" fillId="0" borderId="44" xfId="1" applyFont="1" applyBorder="1" applyAlignment="1">
      <alignment horizontal="right"/>
    </xf>
    <xf numFmtId="43" fontId="3" fillId="11" borderId="44" xfId="1" applyFont="1" applyFill="1" applyBorder="1" applyAlignment="1">
      <alignment horizontal="right"/>
    </xf>
    <xf numFmtId="43" fontId="3" fillId="11" borderId="88" xfId="1" applyFont="1" applyFill="1" applyBorder="1" applyAlignment="1">
      <alignment horizontal="right"/>
    </xf>
    <xf numFmtId="43" fontId="3" fillId="4" borderId="0" xfId="1" applyFont="1" applyFill="1" applyAlignment="1">
      <alignment horizontal="right" vertical="top"/>
    </xf>
    <xf numFmtId="43" fontId="21" fillId="4" borderId="0" xfId="1" applyFont="1" applyFill="1" applyAlignment="1">
      <alignment horizontal="right" vertical="center" wrapText="1"/>
    </xf>
    <xf numFmtId="43" fontId="20" fillId="4" borderId="0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top" wrapText="1"/>
    </xf>
    <xf numFmtId="43" fontId="22" fillId="4" borderId="40" xfId="1" applyFont="1" applyFill="1" applyBorder="1" applyAlignment="1">
      <alignment vertical="center" wrapText="1"/>
    </xf>
    <xf numFmtId="43" fontId="5" fillId="4" borderId="0" xfId="1" applyFont="1" applyFill="1" applyAlignment="1">
      <alignment vertical="top"/>
    </xf>
    <xf numFmtId="43" fontId="9" fillId="11" borderId="12" xfId="1" applyFont="1" applyFill="1" applyBorder="1" applyAlignment="1">
      <alignment horizontal="right" vertical="top"/>
    </xf>
    <xf numFmtId="43" fontId="9" fillId="11" borderId="0" xfId="1" applyFont="1" applyFill="1" applyBorder="1" applyAlignment="1">
      <alignment horizontal="right" vertical="top"/>
    </xf>
    <xf numFmtId="43" fontId="5" fillId="4" borderId="0" xfId="1" applyFont="1" applyFill="1" applyAlignment="1">
      <alignment horizontal="right" vertical="top"/>
    </xf>
    <xf numFmtId="43" fontId="9" fillId="11" borderId="77" xfId="1" applyFont="1" applyFill="1" applyBorder="1" applyAlignment="1">
      <alignment horizontal="right" vertical="top"/>
    </xf>
    <xf numFmtId="43" fontId="1" fillId="0" borderId="86" xfId="1" applyBorder="1" applyAlignment="1">
      <alignment horizontal="right"/>
    </xf>
    <xf numFmtId="43" fontId="3" fillId="0" borderId="44" xfId="1" applyFont="1" applyFill="1" applyBorder="1" applyAlignment="1">
      <alignment horizontal="right"/>
    </xf>
    <xf numFmtId="43" fontId="21" fillId="4" borderId="0" xfId="1" applyFont="1" applyFill="1" applyAlignment="1">
      <alignment horizontal="right" vertical="center"/>
    </xf>
    <xf numFmtId="43" fontId="20" fillId="4" borderId="0" xfId="1" applyFont="1" applyFill="1" applyBorder="1" applyAlignment="1">
      <alignment horizontal="right" vertical="center"/>
    </xf>
    <xf numFmtId="43" fontId="5" fillId="0" borderId="0" xfId="1" applyFont="1" applyAlignment="1">
      <alignment horizontal="right" vertical="top"/>
    </xf>
    <xf numFmtId="43" fontId="9" fillId="11" borderId="12" xfId="1" applyFont="1" applyFill="1" applyBorder="1" applyAlignment="1">
      <alignment horizontal="center" vertical="top"/>
    </xf>
    <xf numFmtId="43" fontId="9" fillId="11" borderId="0" xfId="1" applyFont="1" applyFill="1" applyBorder="1" applyAlignment="1">
      <alignment horizontal="center" vertical="top"/>
    </xf>
    <xf numFmtId="43" fontId="9" fillId="11" borderId="77" xfId="1" applyFont="1" applyFill="1" applyBorder="1" applyAlignment="1">
      <alignment horizontal="center" vertical="top"/>
    </xf>
    <xf numFmtId="43" fontId="1" fillId="0" borderId="11" xfId="1" applyBorder="1"/>
    <xf numFmtId="43" fontId="3" fillId="0" borderId="39" xfId="1" applyFont="1" applyFill="1" applyBorder="1" applyAlignment="1">
      <alignment horizontal="left"/>
    </xf>
    <xf numFmtId="43" fontId="3" fillId="11" borderId="39" xfId="1" applyFont="1" applyFill="1" applyBorder="1" applyAlignment="1">
      <alignment horizontal="left"/>
    </xf>
    <xf numFmtId="43" fontId="3" fillId="0" borderId="39" xfId="1" applyFont="1" applyFill="1" applyBorder="1"/>
    <xf numFmtId="43" fontId="33" fillId="11" borderId="39" xfId="1" applyFont="1" applyFill="1" applyBorder="1" applyAlignment="1">
      <alignment horizontal="left"/>
    </xf>
    <xf numFmtId="43" fontId="3" fillId="11" borderId="89" xfId="1" applyFont="1" applyFill="1" applyBorder="1" applyAlignment="1">
      <alignment horizontal="left"/>
    </xf>
    <xf numFmtId="43" fontId="5" fillId="0" borderId="0" xfId="1" applyFont="1" applyFill="1" applyAlignment="1">
      <alignment vertical="top"/>
    </xf>
    <xf numFmtId="43" fontId="5" fillId="11" borderId="0" xfId="1" applyFont="1" applyFill="1" applyBorder="1" applyAlignment="1">
      <alignment horizontal="right" vertical="top"/>
    </xf>
    <xf numFmtId="43" fontId="5" fillId="11" borderId="77" xfId="1" applyFont="1" applyFill="1" applyBorder="1" applyAlignment="1">
      <alignment horizontal="right" vertical="top"/>
    </xf>
    <xf numFmtId="43" fontId="5" fillId="4" borderId="0" xfId="1" applyFont="1" applyFill="1" applyAlignment="1">
      <alignment horizontal="right" vertical="center"/>
    </xf>
    <xf numFmtId="43" fontId="5" fillId="4" borderId="0" xfId="1" applyFont="1" applyFill="1" applyAlignment="1">
      <alignment horizontal="right"/>
    </xf>
    <xf numFmtId="43" fontId="5" fillId="0" borderId="0" xfId="1" applyFont="1" applyFill="1" applyAlignment="1">
      <alignment horizontal="right" vertical="top"/>
    </xf>
    <xf numFmtId="43" fontId="22" fillId="4" borderId="40" xfId="1" applyFont="1" applyFill="1" applyBorder="1" applyAlignment="1">
      <alignment horizontal="right" vertical="center"/>
    </xf>
    <xf numFmtId="0" fontId="23" fillId="11" borderId="10" xfId="0" applyFont="1" applyFill="1" applyBorder="1" applyAlignment="1">
      <alignment horizontal="center" vertical="center"/>
    </xf>
    <xf numFmtId="0" fontId="31" fillId="11" borderId="12" xfId="0" applyFont="1" applyFill="1" applyBorder="1" applyAlignment="1">
      <alignment horizontal="center" vertical="center"/>
    </xf>
    <xf numFmtId="0" fontId="24" fillId="11" borderId="12" xfId="0" applyFont="1" applyFill="1" applyBorder="1" applyAlignment="1">
      <alignment horizontal="center" vertical="center" wrapText="1"/>
    </xf>
    <xf numFmtId="0" fontId="23" fillId="11" borderId="39" xfId="3" applyFont="1" applyFill="1" applyBorder="1" applyAlignment="1">
      <alignment horizontal="center" vertical="center" wrapText="1"/>
    </xf>
    <xf numFmtId="0" fontId="23" fillId="11" borderId="40" xfId="3" applyFont="1" applyFill="1" applyBorder="1" applyAlignment="1">
      <alignment horizontal="center" vertical="center" wrapText="1"/>
    </xf>
    <xf numFmtId="0" fontId="23" fillId="11" borderId="41" xfId="3" applyFont="1" applyFill="1" applyBorder="1" applyAlignment="1">
      <alignment horizontal="center" vertical="center" wrapText="1"/>
    </xf>
    <xf numFmtId="4" fontId="22" fillId="11" borderId="39" xfId="0" applyNumberFormat="1" applyFont="1" applyFill="1" applyBorder="1" applyAlignment="1">
      <alignment horizontal="right" vertical="center"/>
    </xf>
    <xf numFmtId="4" fontId="3" fillId="11" borderId="44" xfId="0" applyNumberFormat="1" applyFont="1" applyFill="1" applyBorder="1" applyAlignment="1">
      <alignment horizontal="right" vertical="center"/>
    </xf>
    <xf numFmtId="4" fontId="3" fillId="11" borderId="41" xfId="0" applyNumberFormat="1" applyFont="1" applyFill="1" applyBorder="1" applyAlignment="1">
      <alignment horizontal="right" vertical="center"/>
    </xf>
    <xf numFmtId="168" fontId="1" fillId="11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20" fillId="11" borderId="14" xfId="0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left" vertical="center" wrapText="1"/>
    </xf>
    <xf numFmtId="0" fontId="30" fillId="17" borderId="39" xfId="0" applyFont="1" applyFill="1" applyBorder="1" applyAlignment="1">
      <alignment horizontal="center" vertical="center" wrapText="1"/>
    </xf>
    <xf numFmtId="0" fontId="30" fillId="17" borderId="40" xfId="0" applyFont="1" applyFill="1" applyBorder="1" applyAlignment="1">
      <alignment horizontal="center" vertical="center" wrapText="1"/>
    </xf>
    <xf numFmtId="0" fontId="30" fillId="17" borderId="41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0" fontId="22" fillId="8" borderId="40" xfId="3" applyFont="1" applyFill="1" applyBorder="1" applyAlignment="1">
      <alignment horizontal="center" vertical="center" wrapText="1"/>
    </xf>
    <xf numFmtId="49" fontId="18" fillId="11" borderId="14" xfId="0" applyNumberFormat="1" applyFont="1" applyFill="1" applyBorder="1" applyAlignment="1">
      <alignment horizontal="left" vertical="top" wrapText="1"/>
    </xf>
    <xf numFmtId="49" fontId="18" fillId="11" borderId="0" xfId="0" applyNumberFormat="1" applyFont="1" applyFill="1" applyBorder="1" applyAlignment="1">
      <alignment horizontal="left" vertical="top" wrapText="1"/>
    </xf>
    <xf numFmtId="49" fontId="21" fillId="11" borderId="14" xfId="0" applyNumberFormat="1" applyFont="1" applyFill="1" applyBorder="1" applyAlignment="1">
      <alignment horizontal="left" vertical="center" wrapText="1"/>
    </xf>
    <xf numFmtId="49" fontId="21" fillId="11" borderId="0" xfId="0" applyNumberFormat="1" applyFont="1" applyFill="1" applyBorder="1" applyAlignment="1">
      <alignment horizontal="left" vertical="center" wrapText="1"/>
    </xf>
    <xf numFmtId="0" fontId="21" fillId="11" borderId="14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left" vertical="center" wrapText="1"/>
    </xf>
    <xf numFmtId="49" fontId="21" fillId="11" borderId="14" xfId="0" applyNumberFormat="1" applyFont="1" applyFill="1" applyBorder="1" applyAlignment="1">
      <alignment horizontal="justify" vertical="top" wrapText="1"/>
    </xf>
    <xf numFmtId="0" fontId="20" fillId="11" borderId="0" xfId="0" applyFont="1" applyFill="1" applyBorder="1" applyAlignment="1">
      <alignment horizontal="justify" vertical="top"/>
    </xf>
    <xf numFmtId="167" fontId="22" fillId="4" borderId="39" xfId="3" applyNumberFormat="1" applyFont="1" applyFill="1" applyBorder="1" applyAlignment="1">
      <alignment horizontal="center" vertical="center"/>
    </xf>
    <xf numFmtId="167" fontId="22" fillId="4" borderId="40" xfId="3" applyNumberFormat="1" applyFont="1" applyFill="1" applyBorder="1" applyAlignment="1">
      <alignment horizontal="center" vertical="center"/>
    </xf>
    <xf numFmtId="167" fontId="22" fillId="4" borderId="41" xfId="3" applyNumberFormat="1" applyFont="1" applyFill="1" applyBorder="1" applyAlignment="1">
      <alignment horizontal="center" vertical="center"/>
    </xf>
    <xf numFmtId="167" fontId="22" fillId="4" borderId="44" xfId="3" applyNumberFormat="1" applyFont="1" applyFill="1" applyBorder="1" applyAlignment="1">
      <alignment horizontal="center" vertical="center"/>
    </xf>
    <xf numFmtId="49" fontId="24" fillId="8" borderId="39" xfId="3" applyNumberFormat="1" applyFont="1" applyFill="1" applyBorder="1" applyAlignment="1">
      <alignment horizontal="center" vertical="center"/>
    </xf>
    <xf numFmtId="49" fontId="24" fillId="8" borderId="41" xfId="3" applyNumberFormat="1" applyFont="1" applyFill="1" applyBorder="1" applyAlignment="1">
      <alignment horizontal="center" vertical="center"/>
    </xf>
    <xf numFmtId="49" fontId="23" fillId="13" borderId="39" xfId="3" applyNumberFormat="1" applyFont="1" applyFill="1" applyBorder="1" applyAlignment="1">
      <alignment horizontal="center" vertical="center" wrapText="1"/>
    </xf>
    <xf numFmtId="49" fontId="23" fillId="13" borderId="40" xfId="3" applyNumberFormat="1" applyFont="1" applyFill="1" applyBorder="1" applyAlignment="1">
      <alignment horizontal="center" vertical="center" wrapText="1"/>
    </xf>
    <xf numFmtId="49" fontId="23" fillId="13" borderId="41" xfId="3" applyNumberFormat="1" applyFont="1" applyFill="1" applyBorder="1" applyAlignment="1">
      <alignment horizontal="center" vertical="center" wrapText="1"/>
    </xf>
    <xf numFmtId="0" fontId="23" fillId="13" borderId="39" xfId="0" applyFont="1" applyFill="1" applyBorder="1" applyAlignment="1">
      <alignment horizontal="center" vertical="center"/>
    </xf>
    <xf numFmtId="0" fontId="23" fillId="13" borderId="40" xfId="0" applyFont="1" applyFill="1" applyBorder="1" applyAlignment="1">
      <alignment horizontal="center" vertical="center"/>
    </xf>
    <xf numFmtId="0" fontId="23" fillId="13" borderId="41" xfId="0" applyFont="1" applyFill="1" applyBorder="1" applyAlignment="1">
      <alignment horizontal="center" vertical="center"/>
    </xf>
    <xf numFmtId="49" fontId="24" fillId="13" borderId="39" xfId="3" applyNumberFormat="1" applyFont="1" applyFill="1" applyBorder="1" applyAlignment="1">
      <alignment horizontal="center" vertical="center"/>
    </xf>
    <xf numFmtId="49" fontId="24" fillId="13" borderId="40" xfId="3" applyNumberFormat="1" applyFont="1" applyFill="1" applyBorder="1" applyAlignment="1">
      <alignment horizontal="center" vertical="center"/>
    </xf>
    <xf numFmtId="49" fontId="24" fillId="13" borderId="41" xfId="3" applyNumberFormat="1" applyFont="1" applyFill="1" applyBorder="1" applyAlignment="1">
      <alignment horizontal="center" vertical="center"/>
    </xf>
    <xf numFmtId="0" fontId="23" fillId="13" borderId="39" xfId="3" applyFont="1" applyFill="1" applyBorder="1" applyAlignment="1">
      <alignment horizontal="center" vertical="center"/>
    </xf>
    <xf numFmtId="0" fontId="23" fillId="13" borderId="40" xfId="3" applyFont="1" applyFill="1" applyBorder="1" applyAlignment="1">
      <alignment horizontal="center" vertical="center"/>
    </xf>
    <xf numFmtId="0" fontId="23" fillId="17" borderId="39" xfId="3" applyFont="1" applyFill="1" applyBorder="1" applyAlignment="1">
      <alignment horizontal="center" vertical="center"/>
    </xf>
    <xf numFmtId="0" fontId="23" fillId="17" borderId="40" xfId="3" applyFont="1" applyFill="1" applyBorder="1" applyAlignment="1">
      <alignment horizontal="center" vertical="center"/>
    </xf>
    <xf numFmtId="0" fontId="23" fillId="13" borderId="39" xfId="3" applyFont="1" applyFill="1" applyBorder="1" applyAlignment="1">
      <alignment horizontal="center" vertical="center" wrapText="1"/>
    </xf>
    <xf numFmtId="0" fontId="23" fillId="13" borderId="40" xfId="3" applyFont="1" applyFill="1" applyBorder="1" applyAlignment="1">
      <alignment horizontal="center" vertical="center" wrapText="1"/>
    </xf>
    <xf numFmtId="0" fontId="23" fillId="13" borderId="41" xfId="3" applyFont="1" applyFill="1" applyBorder="1" applyAlignment="1">
      <alignment horizontal="center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5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6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5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5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5" fontId="6" fillId="2" borderId="7" xfId="1" applyNumberFormat="1" applyFont="1" applyFill="1" applyBorder="1" applyAlignment="1" applyProtection="1">
      <alignment horizontal="center" vertical="center" wrapText="1"/>
    </xf>
    <xf numFmtId="165" fontId="6" fillId="2" borderId="6" xfId="1" applyNumberFormat="1" applyFont="1" applyFill="1" applyBorder="1" applyAlignment="1" applyProtection="1">
      <alignment horizontal="center" vertical="center" wrapText="1"/>
    </xf>
    <xf numFmtId="165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5" fontId="5" fillId="0" borderId="65" xfId="1" applyNumberFormat="1" applyFont="1" applyFill="1" applyBorder="1" applyAlignment="1" applyProtection="1">
      <alignment horizontal="center" vertical="center" wrapText="1"/>
    </xf>
    <xf numFmtId="165" fontId="5" fillId="0" borderId="66" xfId="1" applyNumberFormat="1" applyFont="1" applyFill="1" applyBorder="1" applyAlignment="1" applyProtection="1">
      <alignment horizontal="center" vertical="center" wrapText="1"/>
    </xf>
    <xf numFmtId="165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2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0" fontId="3" fillId="11" borderId="7" xfId="9" applyFont="1" applyFill="1" applyBorder="1" applyAlignment="1">
      <alignment horizontal="center"/>
    </xf>
    <xf numFmtId="0" fontId="3" fillId="11" borderId="42" xfId="9" applyFont="1" applyFill="1" applyBorder="1" applyAlignment="1">
      <alignment horizontal="center"/>
    </xf>
    <xf numFmtId="49" fontId="4" fillId="11" borderId="57" xfId="0" applyNumberFormat="1" applyFont="1" applyFill="1" applyBorder="1" applyAlignment="1">
      <alignment horizontal="left" vertical="top" wrapText="1"/>
    </xf>
    <xf numFmtId="49" fontId="4" fillId="11" borderId="0" xfId="0" applyNumberFormat="1" applyFont="1" applyFill="1" applyBorder="1" applyAlignment="1">
      <alignment horizontal="left" vertical="top" wrapText="1"/>
    </xf>
    <xf numFmtId="49" fontId="23" fillId="4" borderId="57" xfId="3" applyNumberFormat="1" applyFont="1" applyFill="1" applyBorder="1" applyAlignment="1">
      <alignment horizontal="center" vertical="top" wrapText="1"/>
    </xf>
    <xf numFmtId="49" fontId="23" fillId="4" borderId="0" xfId="3" applyNumberFormat="1" applyFont="1" applyFill="1" applyBorder="1" applyAlignment="1">
      <alignment horizontal="center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12" borderId="92" xfId="0" applyFont="1" applyFill="1" applyBorder="1" applyAlignment="1" applyProtection="1">
      <alignment horizontal="center" vertical="top"/>
      <protection locked="0"/>
    </xf>
    <xf numFmtId="0" fontId="15" fillId="12" borderId="59" xfId="0" applyFont="1" applyFill="1" applyBorder="1" applyAlignment="1" applyProtection="1">
      <alignment horizontal="center" vertical="top"/>
      <protection locked="0"/>
    </xf>
    <xf numFmtId="0" fontId="15" fillId="12" borderId="87" xfId="0" applyFont="1" applyFill="1" applyBorder="1" applyAlignment="1" applyProtection="1">
      <alignment horizontal="center" vertical="top"/>
      <protection locked="0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26" fillId="0" borderId="25" xfId="0" applyFont="1" applyFill="1" applyBorder="1" applyAlignment="1">
      <alignment horizontal="left" vertical="center" wrapText="1"/>
    </xf>
    <xf numFmtId="0" fontId="26" fillId="0" borderId="82" xfId="0" applyFont="1" applyFill="1" applyBorder="1" applyAlignment="1">
      <alignment horizontal="left" vertical="center" wrapText="1"/>
    </xf>
    <xf numFmtId="0" fontId="26" fillId="0" borderId="83" xfId="0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top" wrapText="1"/>
    </xf>
    <xf numFmtId="49" fontId="21" fillId="6" borderId="85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49" fontId="4" fillId="6" borderId="0" xfId="0" applyNumberFormat="1" applyFont="1" applyFill="1" applyBorder="1" applyAlignment="1" applyProtection="1">
      <alignment horizontal="left" vertical="top"/>
    </xf>
    <xf numFmtId="49" fontId="4" fillId="6" borderId="85" xfId="0" applyNumberFormat="1" applyFont="1" applyFill="1" applyBorder="1" applyAlignment="1" applyProtection="1">
      <alignment horizontal="left" vertical="top"/>
    </xf>
    <xf numFmtId="49" fontId="3" fillId="6" borderId="7" xfId="0" applyNumberFormat="1" applyFont="1" applyFill="1" applyBorder="1" applyAlignment="1" applyProtection="1">
      <alignment horizontal="center" vertical="center" wrapText="1"/>
    </xf>
    <xf numFmtId="49" fontId="3" fillId="6" borderId="6" xfId="0" applyNumberFormat="1" applyFont="1" applyFill="1" applyBorder="1" applyAlignment="1" applyProtection="1">
      <alignment horizontal="center" vertical="center" wrapText="1"/>
    </xf>
    <xf numFmtId="49" fontId="3" fillId="6" borderId="42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 wrapText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12">
    <cellStyle name="Moeda" xfId="2" builtinId="4"/>
    <cellStyle name="Normal" xfId="0" builtinId="0"/>
    <cellStyle name="Normal 11 2" xfId="8"/>
    <cellStyle name="Normal 16 2" xfId="4"/>
    <cellStyle name="Normal 2" xfId="9"/>
    <cellStyle name="Normal_Planilha de Preços Unitários 2000-2001" xfId="3"/>
    <cellStyle name="Porcentagem" xfId="7" builtinId="5"/>
    <cellStyle name="Porcentagem 2" xfId="11"/>
    <cellStyle name="Porcentagem 3" xfId="5"/>
    <cellStyle name="Vírgula" xfId="1" builtinId="3"/>
    <cellStyle name="Vírgula 2" xfId="6"/>
    <cellStyle name="Vírgula 2 2" xfId="10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703636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615865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4</xdr:col>
      <xdr:colOff>152400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6419850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331932</xdr:colOff>
      <xdr:row>7</xdr:row>
      <xdr:rowOff>115454</xdr:rowOff>
    </xdr:from>
    <xdr:to>
      <xdr:col>16</xdr:col>
      <xdr:colOff>317500</xdr:colOff>
      <xdr:row>53</xdr:row>
      <xdr:rowOff>185375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205" y="2208068"/>
          <a:ext cx="7028295" cy="8700148"/>
        </a:xfrm>
        <a:prstGeom prst="rect">
          <a:avLst/>
        </a:prstGeom>
      </xdr:spPr>
    </xdr:pic>
    <xdr:clientData/>
  </xdr:twoCellAnchor>
  <xdr:twoCellAnchor>
    <xdr:from>
      <xdr:col>10</xdr:col>
      <xdr:colOff>110268</xdr:colOff>
      <xdr:row>52</xdr:row>
      <xdr:rowOff>136727</xdr:rowOff>
    </xdr:from>
    <xdr:to>
      <xdr:col>11</xdr:col>
      <xdr:colOff>26487</xdr:colOff>
      <xdr:row>54</xdr:row>
      <xdr:rowOff>12902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545868" y="108174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24833</xdr:colOff>
      <xdr:row>52</xdr:row>
      <xdr:rowOff>104183</xdr:rowOff>
    </xdr:from>
    <xdr:to>
      <xdr:col>8</xdr:col>
      <xdr:colOff>320108</xdr:colOff>
      <xdr:row>53</xdr:row>
      <xdr:rowOff>170858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698433" y="107848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2</xdr:col>
      <xdr:colOff>346365</xdr:colOff>
      <xdr:row>0</xdr:row>
      <xdr:rowOff>158749</xdr:rowOff>
    </xdr:from>
    <xdr:to>
      <xdr:col>19</xdr:col>
      <xdr:colOff>145765</xdr:colOff>
      <xdr:row>0</xdr:row>
      <xdr:rowOff>921129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00910" y="158749"/>
          <a:ext cx="7390537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1</xdr:col>
      <xdr:colOff>489270</xdr:colOff>
      <xdr:row>0</xdr:row>
      <xdr:rowOff>1099256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1</xdr:col>
      <xdr:colOff>590550</xdr:colOff>
      <xdr:row>0</xdr:row>
      <xdr:rowOff>190500</xdr:rowOff>
    </xdr:from>
    <xdr:to>
      <xdr:col>4</xdr:col>
      <xdr:colOff>371475</xdr:colOff>
      <xdr:row>0</xdr:row>
      <xdr:rowOff>952880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00150" y="190500"/>
          <a:ext cx="5876925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&#231;&#227;o%20-%20PMSJ/Downloads/2017_PLANILHA%20encargos%20soci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3HH2KOB\Compartilhado\SECRETARIA\SALA%20CONSELHO\PLANILHA%20OR&#199;AMENTO%20SALA%20DO%20CONSE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1-ORÇAMENTO"/>
      <sheetName val="ANEXO 02-BDI"/>
      <sheetName val="ANEXO 03-CRONOGRAMA"/>
      <sheetName val="ANEXO 04- ENCARGOS SOCIAIS"/>
      <sheetName val="ANEXO 05- ITENS DE RELEVÂNCIA"/>
      <sheetName val="Plan4"/>
    </sheetNames>
    <sheetDataSet>
      <sheetData sheetId="0">
        <row r="16">
          <cell r="C16" t="str">
            <v>DESCRIMINAÇÃO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0"/>
  <sheetViews>
    <sheetView tabSelected="1" view="pageBreakPreview" topLeftCell="C203" zoomScaleNormal="100" zoomScaleSheetLayoutView="100" workbookViewId="0">
      <selection activeCell="I119" sqref="I119"/>
    </sheetView>
  </sheetViews>
  <sheetFormatPr defaultColWidth="8.85546875" defaultRowHeight="15" x14ac:dyDescent="0.2"/>
  <cols>
    <col min="1" max="1" width="5.7109375" style="32" customWidth="1"/>
    <col min="2" max="2" width="12.5703125" style="103" bestFit="1" customWidth="1"/>
    <col min="3" max="3" width="70.5703125" style="99" customWidth="1"/>
    <col min="4" max="4" width="6.7109375" style="93" customWidth="1"/>
    <col min="5" max="5" width="9.85546875" style="90" customWidth="1"/>
    <col min="6" max="6" width="14.85546875" style="85" customWidth="1"/>
    <col min="7" max="7" width="13.5703125" style="82" customWidth="1"/>
    <col min="8" max="8" width="16.7109375" style="381" customWidth="1"/>
    <col min="9" max="9" width="17.28515625" style="357" customWidth="1"/>
    <col min="10" max="10" width="14.140625" style="357" bestFit="1" customWidth="1"/>
    <col min="11" max="11" width="15.7109375" style="25" bestFit="1" customWidth="1"/>
    <col min="12" max="16384" width="8.85546875" style="25"/>
  </cols>
  <sheetData>
    <row r="1" spans="1:10" ht="80.099999999999994" customHeight="1" thickBot="1" x14ac:dyDescent="0.25">
      <c r="A1" s="30"/>
      <c r="B1" s="101"/>
      <c r="C1" s="97"/>
      <c r="D1" s="91"/>
      <c r="E1" s="89"/>
      <c r="F1" s="80"/>
      <c r="G1" s="80"/>
      <c r="H1" s="356"/>
    </row>
    <row r="2" spans="1:10" ht="18" x14ac:dyDescent="0.2">
      <c r="A2" s="194"/>
      <c r="B2" s="195"/>
      <c r="C2" s="196"/>
      <c r="D2" s="197"/>
      <c r="E2" s="198"/>
      <c r="F2" s="199"/>
      <c r="G2" s="199"/>
      <c r="H2" s="358"/>
      <c r="I2" s="359"/>
      <c r="J2" s="360"/>
    </row>
    <row r="3" spans="1:10" ht="18" x14ac:dyDescent="0.2">
      <c r="A3" s="697" t="s">
        <v>70</v>
      </c>
      <c r="B3" s="698"/>
      <c r="C3" s="698"/>
      <c r="D3" s="200"/>
      <c r="E3" s="201"/>
      <c r="F3" s="202"/>
      <c r="G3" s="202" t="s">
        <v>55</v>
      </c>
      <c r="H3" s="361"/>
      <c r="I3" s="362"/>
      <c r="J3" s="410"/>
    </row>
    <row r="4" spans="1:10" ht="5.0999999999999996" customHeight="1" x14ac:dyDescent="0.2">
      <c r="A4" s="405"/>
      <c r="B4" s="203"/>
      <c r="C4" s="204"/>
      <c r="D4" s="205"/>
      <c r="E4" s="201"/>
      <c r="F4" s="202"/>
      <c r="G4" s="206"/>
      <c r="H4" s="363"/>
      <c r="I4" s="362"/>
      <c r="J4" s="410"/>
    </row>
    <row r="5" spans="1:10" ht="15" customHeight="1" x14ac:dyDescent="0.2">
      <c r="A5" s="701" t="s">
        <v>83</v>
      </c>
      <c r="B5" s="702"/>
      <c r="C5" s="702"/>
      <c r="D5" s="205"/>
      <c r="E5" s="201"/>
      <c r="F5" s="202"/>
      <c r="G5" s="206"/>
      <c r="H5" s="363"/>
      <c r="I5" s="362"/>
      <c r="J5" s="410"/>
    </row>
    <row r="6" spans="1:10" ht="15" customHeight="1" x14ac:dyDescent="0.2">
      <c r="A6" s="703" t="s">
        <v>149</v>
      </c>
      <c r="B6" s="704"/>
      <c r="C6" s="704"/>
      <c r="D6" s="704"/>
      <c r="E6" s="704"/>
      <c r="F6" s="704"/>
      <c r="G6" s="704"/>
      <c r="H6" s="704"/>
      <c r="I6" s="362"/>
      <c r="J6" s="410"/>
    </row>
    <row r="7" spans="1:10" ht="15" customHeight="1" x14ac:dyDescent="0.2">
      <c r="A7" s="699" t="s">
        <v>150</v>
      </c>
      <c r="B7" s="700"/>
      <c r="C7" s="700"/>
      <c r="D7" s="700"/>
      <c r="E7" s="700"/>
      <c r="F7" s="700"/>
      <c r="G7" s="700"/>
      <c r="H7" s="700"/>
      <c r="I7" s="362"/>
      <c r="J7" s="410"/>
    </row>
    <row r="8" spans="1:10" ht="15" customHeight="1" x14ac:dyDescent="0.2">
      <c r="A8" s="406"/>
      <c r="B8" s="207"/>
      <c r="C8" s="204"/>
      <c r="D8" s="205"/>
      <c r="E8" s="201"/>
      <c r="F8" s="202"/>
      <c r="G8" s="206"/>
      <c r="H8" s="363"/>
      <c r="I8" s="362"/>
      <c r="J8" s="410"/>
    </row>
    <row r="9" spans="1:10" ht="15" customHeight="1" x14ac:dyDescent="0.2">
      <c r="A9" s="407"/>
      <c r="B9" s="204"/>
      <c r="C9" s="208" t="s">
        <v>84</v>
      </c>
      <c r="D9" s="209"/>
      <c r="E9" s="209">
        <f>'ANEXO 02-BDI'!F22/100</f>
        <v>0.25</v>
      </c>
      <c r="F9" s="210"/>
      <c r="G9" s="210"/>
      <c r="H9" s="363"/>
      <c r="I9" s="362"/>
      <c r="J9" s="410"/>
    </row>
    <row r="10" spans="1:10" ht="15" customHeight="1" x14ac:dyDescent="0.2">
      <c r="A10" s="688" t="s">
        <v>44</v>
      </c>
      <c r="B10" s="689"/>
      <c r="C10" s="689"/>
      <c r="D10" s="689"/>
      <c r="E10" s="689"/>
      <c r="F10" s="689"/>
      <c r="G10" s="689"/>
      <c r="H10" s="689"/>
      <c r="I10" s="362"/>
      <c r="J10" s="410"/>
    </row>
    <row r="11" spans="1:10" ht="15" customHeight="1" x14ac:dyDescent="0.2">
      <c r="A11" s="688" t="s">
        <v>395</v>
      </c>
      <c r="B11" s="689"/>
      <c r="C11" s="689"/>
      <c r="D11" s="689"/>
      <c r="E11" s="689"/>
      <c r="F11" s="689"/>
      <c r="G11" s="689"/>
      <c r="H11" s="689"/>
      <c r="I11" s="362"/>
      <c r="J11" s="410"/>
    </row>
    <row r="12" spans="1:10" ht="15" customHeight="1" x14ac:dyDescent="0.2">
      <c r="A12" s="688" t="s">
        <v>396</v>
      </c>
      <c r="B12" s="689"/>
      <c r="C12" s="689"/>
      <c r="D12" s="689"/>
      <c r="E12" s="689"/>
      <c r="F12" s="689"/>
      <c r="G12" s="689"/>
      <c r="H12" s="689"/>
      <c r="I12" s="362"/>
      <c r="J12" s="410"/>
    </row>
    <row r="13" spans="1:10" ht="15" customHeight="1" x14ac:dyDescent="0.2">
      <c r="A13" s="688" t="s">
        <v>405</v>
      </c>
      <c r="B13" s="689"/>
      <c r="C13" s="689"/>
      <c r="D13" s="689"/>
      <c r="E13" s="689"/>
      <c r="F13" s="689"/>
      <c r="G13" s="689"/>
      <c r="H13" s="689"/>
      <c r="I13" s="362"/>
      <c r="J13" s="410"/>
    </row>
    <row r="14" spans="1:10" ht="15" customHeight="1" x14ac:dyDescent="0.2">
      <c r="A14" s="688" t="s">
        <v>92</v>
      </c>
      <c r="B14" s="689"/>
      <c r="C14" s="689"/>
      <c r="D14" s="689"/>
      <c r="E14" s="689"/>
      <c r="F14" s="689"/>
      <c r="G14" s="689"/>
      <c r="H14" s="689"/>
      <c r="I14" s="362"/>
      <c r="J14" s="410"/>
    </row>
    <row r="15" spans="1:10" ht="15" customHeight="1" thickBot="1" x14ac:dyDescent="0.25">
      <c r="A15" s="408"/>
      <c r="B15" s="211"/>
      <c r="C15" s="212"/>
      <c r="D15" s="213"/>
      <c r="E15" s="214"/>
      <c r="F15" s="215"/>
      <c r="G15" s="216"/>
      <c r="H15" s="364"/>
      <c r="I15" s="409"/>
      <c r="J15" s="411"/>
    </row>
    <row r="16" spans="1:10" s="35" customFormat="1" ht="39" thickBot="1" x14ac:dyDescent="0.25">
      <c r="A16" s="390" t="s">
        <v>45</v>
      </c>
      <c r="B16" s="217" t="s">
        <v>48</v>
      </c>
      <c r="C16" s="218" t="s">
        <v>49</v>
      </c>
      <c r="D16" s="412" t="s">
        <v>50</v>
      </c>
      <c r="E16" s="413" t="s">
        <v>46</v>
      </c>
      <c r="F16" s="414" t="s">
        <v>51</v>
      </c>
      <c r="G16" s="414" t="s">
        <v>52</v>
      </c>
      <c r="H16" s="355" t="s">
        <v>53</v>
      </c>
      <c r="I16" s="465" t="s">
        <v>282</v>
      </c>
      <c r="J16" s="415" t="s">
        <v>99</v>
      </c>
    </row>
    <row r="17" spans="1:11" s="35" customFormat="1" ht="12.75" customHeight="1" x14ac:dyDescent="0.2">
      <c r="A17" s="391"/>
      <c r="B17" s="191"/>
      <c r="C17" s="191" t="s">
        <v>304</v>
      </c>
      <c r="D17" s="191"/>
      <c r="E17" s="192"/>
      <c r="F17" s="193"/>
      <c r="G17" s="193"/>
      <c r="H17" s="368"/>
      <c r="I17" s="369"/>
      <c r="J17" s="387"/>
      <c r="K17" s="240"/>
    </row>
    <row r="18" spans="1:11" s="35" customFormat="1" ht="18.75" customHeight="1" x14ac:dyDescent="0.2">
      <c r="A18" s="391" t="s">
        <v>89</v>
      </c>
      <c r="B18" s="619"/>
      <c r="C18" s="619" t="s">
        <v>372</v>
      </c>
      <c r="D18" s="619"/>
      <c r="E18" s="192"/>
      <c r="F18" s="193"/>
      <c r="G18" s="193"/>
      <c r="H18" s="368"/>
      <c r="I18" s="471"/>
      <c r="J18" s="387"/>
      <c r="K18" s="307"/>
    </row>
    <row r="19" spans="1:11" s="35" customFormat="1" ht="45" customHeight="1" x14ac:dyDescent="0.2">
      <c r="A19" s="220" t="s">
        <v>204</v>
      </c>
      <c r="B19" s="250">
        <v>92775</v>
      </c>
      <c r="C19" s="253" t="s">
        <v>165</v>
      </c>
      <c r="D19" s="254" t="s">
        <v>112</v>
      </c>
      <c r="E19" s="182">
        <v>24.98</v>
      </c>
      <c r="F19" s="183">
        <v>19.190000000000001</v>
      </c>
      <c r="G19" s="184">
        <f>(F19*$E$9)+F19</f>
        <v>23.99</v>
      </c>
      <c r="H19" s="466">
        <f>E19*G19</f>
        <v>599.27</v>
      </c>
      <c r="I19" s="353">
        <f>H19*65%</f>
        <v>389.53</v>
      </c>
      <c r="J19" s="353">
        <f>H19*35%</f>
        <v>209.74</v>
      </c>
      <c r="K19" s="307"/>
    </row>
    <row r="20" spans="1:11" s="35" customFormat="1" ht="18.75" customHeight="1" x14ac:dyDescent="0.2">
      <c r="A20" s="220" t="s">
        <v>205</v>
      </c>
      <c r="B20" s="250">
        <v>92777</v>
      </c>
      <c r="C20" s="256" t="s">
        <v>162</v>
      </c>
      <c r="D20" s="254" t="s">
        <v>112</v>
      </c>
      <c r="E20" s="182">
        <v>79.36</v>
      </c>
      <c r="F20" s="183">
        <v>16.97</v>
      </c>
      <c r="G20" s="184">
        <f>(F20*$E$9)+F20</f>
        <v>21.21</v>
      </c>
      <c r="H20" s="466">
        <f>E20*G20</f>
        <v>1683.23</v>
      </c>
      <c r="I20" s="353">
        <f>H20*65%</f>
        <v>1094.0999999999999</v>
      </c>
      <c r="J20" s="353">
        <f>H20*35%</f>
        <v>589.13</v>
      </c>
      <c r="K20" s="538"/>
    </row>
    <row r="21" spans="1:11" s="35" customFormat="1" ht="21.6" customHeight="1" x14ac:dyDescent="0.2">
      <c r="A21" s="220" t="s">
        <v>206</v>
      </c>
      <c r="B21" s="250">
        <v>96536</v>
      </c>
      <c r="C21" s="256" t="s">
        <v>375</v>
      </c>
      <c r="D21" s="254" t="s">
        <v>112</v>
      </c>
      <c r="E21" s="182">
        <v>19.79</v>
      </c>
      <c r="F21" s="183">
        <v>58.16</v>
      </c>
      <c r="G21" s="184">
        <f>(F21*$E$9)+F21</f>
        <v>72.7</v>
      </c>
      <c r="H21" s="466">
        <f>E21*G21</f>
        <v>1438.73</v>
      </c>
      <c r="I21" s="353">
        <f>H21*65%</f>
        <v>935.17</v>
      </c>
      <c r="J21" s="353">
        <f>H21*35%</f>
        <v>503.56</v>
      </c>
      <c r="K21" s="538"/>
    </row>
    <row r="22" spans="1:11" s="35" customFormat="1" ht="43.5" customHeight="1" x14ac:dyDescent="0.2">
      <c r="A22" s="220" t="s">
        <v>374</v>
      </c>
      <c r="B22" s="250">
        <v>94964</v>
      </c>
      <c r="C22" s="256" t="s">
        <v>163</v>
      </c>
      <c r="D22" s="254" t="s">
        <v>82</v>
      </c>
      <c r="E22" s="182">
        <v>1.42</v>
      </c>
      <c r="F22" s="183">
        <v>428.36</v>
      </c>
      <c r="G22" s="184">
        <f>(F22*$E$9)+F22</f>
        <v>535.45000000000005</v>
      </c>
      <c r="H22" s="466">
        <f>E22*G22</f>
        <v>760.34</v>
      </c>
      <c r="I22" s="353">
        <f>H22*65%</f>
        <v>494.22</v>
      </c>
      <c r="J22" s="353">
        <f>H22*35%</f>
        <v>266.12</v>
      </c>
      <c r="K22" s="538"/>
    </row>
    <row r="23" spans="1:11" s="35" customFormat="1" ht="12.75" x14ac:dyDescent="0.2">
      <c r="A23" s="220"/>
      <c r="B23" s="250"/>
      <c r="C23" s="324" t="s">
        <v>281</v>
      </c>
      <c r="D23" s="693"/>
      <c r="E23" s="694"/>
      <c r="F23" s="694"/>
      <c r="G23" s="695"/>
      <c r="H23" s="375">
        <f>SUM(H19:H22)</f>
        <v>4481.57</v>
      </c>
      <c r="I23" s="389">
        <f>SUM(I19:I22)</f>
        <v>2913.02</v>
      </c>
      <c r="J23" s="389">
        <f>SUM(J19:J22)</f>
        <v>1568.55</v>
      </c>
      <c r="K23" s="185"/>
    </row>
    <row r="24" spans="1:11" s="35" customFormat="1" ht="12.75" customHeight="1" x14ac:dyDescent="0.2">
      <c r="A24" s="391"/>
      <c r="B24" s="191"/>
      <c r="C24" s="696" t="s">
        <v>307</v>
      </c>
      <c r="D24" s="696"/>
      <c r="E24" s="192"/>
      <c r="F24" s="193"/>
      <c r="G24" s="193"/>
      <c r="H24" s="368"/>
      <c r="I24" s="471"/>
      <c r="J24" s="387"/>
      <c r="K24" s="240"/>
    </row>
    <row r="25" spans="1:11" s="35" customFormat="1" ht="18" customHeight="1" x14ac:dyDescent="0.2">
      <c r="A25" s="391" t="s">
        <v>97</v>
      </c>
      <c r="B25" s="191"/>
      <c r="C25" s="191" t="s">
        <v>284</v>
      </c>
      <c r="D25" s="191"/>
      <c r="E25" s="192"/>
      <c r="F25" s="193"/>
      <c r="G25" s="193"/>
      <c r="H25" s="368"/>
      <c r="I25" s="369"/>
      <c r="J25" s="387"/>
      <c r="K25" s="140"/>
    </row>
    <row r="26" spans="1:11" s="35" customFormat="1" ht="43.5" customHeight="1" x14ac:dyDescent="0.2">
      <c r="A26" s="220" t="s">
        <v>207</v>
      </c>
      <c r="B26" s="250">
        <v>94964</v>
      </c>
      <c r="C26" s="256" t="s">
        <v>163</v>
      </c>
      <c r="D26" s="254" t="s">
        <v>82</v>
      </c>
      <c r="E26" s="182">
        <v>0.45</v>
      </c>
      <c r="F26" s="183">
        <v>428.36</v>
      </c>
      <c r="G26" s="255">
        <f t="shared" ref="G26:G32" si="0">(F26*$E$9)+F26</f>
        <v>535.45000000000005</v>
      </c>
      <c r="H26" s="466">
        <f t="shared" ref="H26:H32" si="1">E26*G26</f>
        <v>240.95</v>
      </c>
      <c r="I26" s="353">
        <f>H26*65%</f>
        <v>156.62</v>
      </c>
      <c r="J26" s="353">
        <f>H26*35%</f>
        <v>84.33</v>
      </c>
      <c r="K26" s="140"/>
    </row>
    <row r="27" spans="1:11" s="35" customFormat="1" ht="21" customHeight="1" x14ac:dyDescent="0.2">
      <c r="A27" s="220" t="s">
        <v>208</v>
      </c>
      <c r="B27" s="250">
        <v>96622</v>
      </c>
      <c r="C27" s="248" t="s">
        <v>159</v>
      </c>
      <c r="D27" s="252" t="s">
        <v>82</v>
      </c>
      <c r="E27" s="257">
        <v>0.45</v>
      </c>
      <c r="F27" s="258">
        <v>105.84</v>
      </c>
      <c r="G27" s="259">
        <f t="shared" si="0"/>
        <v>132.30000000000001</v>
      </c>
      <c r="H27" s="466">
        <f t="shared" si="1"/>
        <v>59.54</v>
      </c>
      <c r="I27" s="353">
        <f>H27*65%</f>
        <v>38.700000000000003</v>
      </c>
      <c r="J27" s="353">
        <f>H27*35%</f>
        <v>20.84</v>
      </c>
      <c r="K27" s="140"/>
    </row>
    <row r="28" spans="1:11" s="35" customFormat="1" ht="24" customHeight="1" x14ac:dyDescent="0.2">
      <c r="A28" s="220" t="s">
        <v>209</v>
      </c>
      <c r="B28" s="250">
        <v>96536</v>
      </c>
      <c r="C28" s="248" t="s">
        <v>160</v>
      </c>
      <c r="D28" s="252" t="s">
        <v>76</v>
      </c>
      <c r="E28" s="221">
        <v>5.94</v>
      </c>
      <c r="F28" s="188">
        <v>59.16</v>
      </c>
      <c r="G28" s="260">
        <f t="shared" si="0"/>
        <v>73.95</v>
      </c>
      <c r="H28" s="467">
        <f t="shared" si="1"/>
        <v>439.26</v>
      </c>
      <c r="I28" s="353">
        <f>H28*65%</f>
        <v>285.52</v>
      </c>
      <c r="J28" s="417">
        <f>H28*35%</f>
        <v>153.74</v>
      </c>
      <c r="K28" s="140"/>
    </row>
    <row r="29" spans="1:11" s="35" customFormat="1" ht="15" customHeight="1" x14ac:dyDescent="0.2">
      <c r="A29" s="220" t="s">
        <v>210</v>
      </c>
      <c r="B29" s="250">
        <v>92775</v>
      </c>
      <c r="C29" s="253" t="s">
        <v>161</v>
      </c>
      <c r="D29" s="254" t="s">
        <v>112</v>
      </c>
      <c r="E29" s="182">
        <v>7.93</v>
      </c>
      <c r="F29" s="183">
        <v>19.190000000000001</v>
      </c>
      <c r="G29" s="184">
        <f t="shared" si="0"/>
        <v>23.99</v>
      </c>
      <c r="H29" s="466">
        <f t="shared" si="1"/>
        <v>190.24</v>
      </c>
      <c r="I29" s="353">
        <f>H29*65%</f>
        <v>123.66</v>
      </c>
      <c r="J29" s="353">
        <f>H29*35%</f>
        <v>66.58</v>
      </c>
      <c r="K29" s="140"/>
    </row>
    <row r="30" spans="1:11" s="35" customFormat="1" ht="18.75" customHeight="1" x14ac:dyDescent="0.2">
      <c r="A30" s="220" t="s">
        <v>211</v>
      </c>
      <c r="B30" s="250">
        <v>92777</v>
      </c>
      <c r="C30" s="256" t="s">
        <v>162</v>
      </c>
      <c r="D30" s="254" t="s">
        <v>112</v>
      </c>
      <c r="E30" s="182">
        <v>15.64</v>
      </c>
      <c r="F30" s="183">
        <v>16.97</v>
      </c>
      <c r="G30" s="184">
        <f t="shared" si="0"/>
        <v>21.21</v>
      </c>
      <c r="H30" s="466">
        <f t="shared" si="1"/>
        <v>331.72</v>
      </c>
      <c r="I30" s="353">
        <f>(H30*65%)</f>
        <v>215.62</v>
      </c>
      <c r="J30" s="353">
        <f>(H30*35%)</f>
        <v>116.1</v>
      </c>
      <c r="K30" s="140"/>
    </row>
    <row r="31" spans="1:11" s="35" customFormat="1" ht="54" customHeight="1" x14ac:dyDescent="0.2">
      <c r="A31" s="220" t="s">
        <v>212</v>
      </c>
      <c r="B31" s="250">
        <v>89283</v>
      </c>
      <c r="C31" s="256" t="s">
        <v>173</v>
      </c>
      <c r="D31" s="254" t="s">
        <v>76</v>
      </c>
      <c r="E31" s="182">
        <v>12.75</v>
      </c>
      <c r="F31" s="183">
        <v>75.760000000000005</v>
      </c>
      <c r="G31" s="184">
        <f t="shared" si="0"/>
        <v>94.7</v>
      </c>
      <c r="H31" s="466">
        <f t="shared" si="1"/>
        <v>1207.43</v>
      </c>
      <c r="I31" s="353">
        <f>H31*65%</f>
        <v>784.83</v>
      </c>
      <c r="J31" s="353">
        <f>H31*35%</f>
        <v>422.6</v>
      </c>
      <c r="K31" s="140"/>
    </row>
    <row r="32" spans="1:11" s="35" customFormat="1" ht="37.5" customHeight="1" x14ac:dyDescent="0.2">
      <c r="A32" s="220" t="s">
        <v>351</v>
      </c>
      <c r="B32" s="250">
        <v>94304</v>
      </c>
      <c r="C32" s="256" t="s">
        <v>164</v>
      </c>
      <c r="D32" s="254" t="s">
        <v>82</v>
      </c>
      <c r="E32" s="182">
        <v>23</v>
      </c>
      <c r="F32" s="183">
        <v>76.650000000000006</v>
      </c>
      <c r="G32" s="184">
        <f t="shared" si="0"/>
        <v>95.81</v>
      </c>
      <c r="H32" s="466">
        <f t="shared" si="1"/>
        <v>2203.63</v>
      </c>
      <c r="I32" s="353">
        <f>H32*65%</f>
        <v>1432.36</v>
      </c>
      <c r="J32" s="353">
        <f>H32*35%</f>
        <v>771.27</v>
      </c>
      <c r="K32" s="140"/>
    </row>
    <row r="33" spans="1:11" s="35" customFormat="1" ht="18" customHeight="1" x14ac:dyDescent="0.2">
      <c r="A33" s="315"/>
      <c r="B33" s="319"/>
      <c r="C33" s="323" t="s">
        <v>281</v>
      </c>
      <c r="D33" s="693"/>
      <c r="E33" s="694"/>
      <c r="F33" s="694"/>
      <c r="G33" s="695"/>
      <c r="H33" s="375">
        <f>SUM(H26:H32)</f>
        <v>4672.7700000000004</v>
      </c>
      <c r="I33" s="389">
        <f>SUM(I26:I32)</f>
        <v>3037.31</v>
      </c>
      <c r="J33" s="416">
        <f>SUM(J26:J32)</f>
        <v>1635.46</v>
      </c>
      <c r="K33" s="140"/>
    </row>
    <row r="34" spans="1:11" s="35" customFormat="1" ht="15" customHeight="1" x14ac:dyDescent="0.2">
      <c r="A34" s="391" t="s">
        <v>213</v>
      </c>
      <c r="B34" s="191"/>
      <c r="C34" s="191" t="s">
        <v>360</v>
      </c>
      <c r="D34" s="191"/>
      <c r="E34" s="192"/>
      <c r="F34" s="193"/>
      <c r="G34" s="193"/>
      <c r="H34" s="368"/>
      <c r="I34" s="369"/>
      <c r="J34" s="387"/>
      <c r="K34" s="140"/>
    </row>
    <row r="35" spans="1:11" s="35" customFormat="1" ht="42" customHeight="1" x14ac:dyDescent="0.2">
      <c r="A35" s="220" t="s">
        <v>214</v>
      </c>
      <c r="B35" s="250">
        <v>94964</v>
      </c>
      <c r="C35" s="256" t="s">
        <v>163</v>
      </c>
      <c r="D35" s="254" t="s">
        <v>82</v>
      </c>
      <c r="E35" s="182">
        <v>0.9</v>
      </c>
      <c r="F35" s="183">
        <v>428.36</v>
      </c>
      <c r="G35" s="184">
        <f>(F35*$E$9)+F35</f>
        <v>535.45000000000005</v>
      </c>
      <c r="H35" s="466">
        <f>E35*G35</f>
        <v>481.91</v>
      </c>
      <c r="I35" s="353">
        <f>H35*65%</f>
        <v>313.24</v>
      </c>
      <c r="J35" s="353">
        <f>H35*35%</f>
        <v>168.67</v>
      </c>
      <c r="K35" s="307"/>
    </row>
    <row r="36" spans="1:11" s="35" customFormat="1" ht="42.75" customHeight="1" x14ac:dyDescent="0.2">
      <c r="A36" s="220" t="s">
        <v>215</v>
      </c>
      <c r="B36" s="250">
        <v>92775</v>
      </c>
      <c r="C36" s="253" t="s">
        <v>165</v>
      </c>
      <c r="D36" s="254" t="s">
        <v>112</v>
      </c>
      <c r="E36" s="182">
        <v>19.63</v>
      </c>
      <c r="F36" s="183">
        <v>19.190000000000001</v>
      </c>
      <c r="G36" s="184">
        <f>(F36*$E$9)+F36</f>
        <v>23.99</v>
      </c>
      <c r="H36" s="466">
        <f>E36*G36</f>
        <v>470.92</v>
      </c>
      <c r="I36" s="353">
        <f>H36*65%</f>
        <v>306.10000000000002</v>
      </c>
      <c r="J36" s="353">
        <f>H36*35%</f>
        <v>164.82</v>
      </c>
      <c r="K36" s="307"/>
    </row>
    <row r="37" spans="1:11" s="35" customFormat="1" ht="42.75" customHeight="1" x14ac:dyDescent="0.2">
      <c r="A37" s="220" t="s">
        <v>216</v>
      </c>
      <c r="B37" s="250">
        <v>92771</v>
      </c>
      <c r="C37" s="620" t="s">
        <v>376</v>
      </c>
      <c r="D37" s="254" t="s">
        <v>112</v>
      </c>
      <c r="E37" s="182">
        <v>41.39</v>
      </c>
      <c r="F37" s="183">
        <v>13.45</v>
      </c>
      <c r="G37" s="184">
        <f>(F37*$E$9)+F37</f>
        <v>16.809999999999999</v>
      </c>
      <c r="H37" s="466">
        <f>E37*G37</f>
        <v>695.77</v>
      </c>
      <c r="I37" s="353">
        <f>H37*65%</f>
        <v>452.25</v>
      </c>
      <c r="J37" s="353">
        <f>H37*35%</f>
        <v>243.52</v>
      </c>
      <c r="K37" s="307"/>
    </row>
    <row r="38" spans="1:11" s="35" customFormat="1" ht="47.25" customHeight="1" x14ac:dyDescent="0.2">
      <c r="A38" s="220" t="s">
        <v>377</v>
      </c>
      <c r="B38" s="250">
        <v>92777</v>
      </c>
      <c r="C38" s="256" t="s">
        <v>166</v>
      </c>
      <c r="D38" s="254" t="s">
        <v>112</v>
      </c>
      <c r="E38" s="182">
        <v>22.21</v>
      </c>
      <c r="F38" s="183">
        <v>16.97</v>
      </c>
      <c r="G38" s="184">
        <f>(F38*$E$9)+F38</f>
        <v>21.21</v>
      </c>
      <c r="H38" s="466">
        <f>E38*G38</f>
        <v>471.07</v>
      </c>
      <c r="I38" s="353">
        <f>H38*65%</f>
        <v>306.2</v>
      </c>
      <c r="J38" s="353">
        <f>H38*35%</f>
        <v>164.87</v>
      </c>
      <c r="K38" s="240"/>
    </row>
    <row r="39" spans="1:11" s="35" customFormat="1" ht="42.75" customHeight="1" x14ac:dyDescent="0.2">
      <c r="A39" s="220" t="s">
        <v>379</v>
      </c>
      <c r="B39" s="250">
        <v>92439</v>
      </c>
      <c r="C39" s="620" t="s">
        <v>378</v>
      </c>
      <c r="D39" s="254" t="s">
        <v>76</v>
      </c>
      <c r="E39" s="182">
        <v>21.19</v>
      </c>
      <c r="F39" s="183">
        <v>55.7</v>
      </c>
      <c r="G39" s="184">
        <f>(F39*$E$9)+F39</f>
        <v>69.63</v>
      </c>
      <c r="H39" s="466">
        <f>E39*G39</f>
        <v>1475.46</v>
      </c>
      <c r="I39" s="353">
        <f>H39*65%</f>
        <v>959.05</v>
      </c>
      <c r="J39" s="353">
        <f>H39*35%</f>
        <v>516.41</v>
      </c>
      <c r="K39" s="307"/>
    </row>
    <row r="40" spans="1:11" s="35" customFormat="1" ht="18.75" customHeight="1" x14ac:dyDescent="0.2">
      <c r="A40" s="315"/>
      <c r="B40" s="319"/>
      <c r="C40" s="323" t="s">
        <v>281</v>
      </c>
      <c r="D40" s="693"/>
      <c r="E40" s="694"/>
      <c r="F40" s="694"/>
      <c r="G40" s="695"/>
      <c r="H40" s="375">
        <f>SUM(H35:H39)</f>
        <v>3595.13</v>
      </c>
      <c r="I40" s="389">
        <f>SUM(I35:I39)</f>
        <v>2336.84</v>
      </c>
      <c r="J40" s="416">
        <f>SUM(J35:J39)</f>
        <v>1258.29</v>
      </c>
      <c r="K40" s="307"/>
    </row>
    <row r="41" spans="1:11" s="35" customFormat="1" ht="16.5" customHeight="1" x14ac:dyDescent="0.2">
      <c r="A41" s="533"/>
      <c r="B41" s="534"/>
      <c r="C41" s="546" t="s">
        <v>305</v>
      </c>
      <c r="D41" s="690"/>
      <c r="E41" s="691"/>
      <c r="F41" s="691"/>
      <c r="G41" s="692"/>
      <c r="H41" s="535">
        <f>H23</f>
        <v>4481.57</v>
      </c>
      <c r="I41" s="536">
        <f>I23</f>
        <v>2913.02</v>
      </c>
      <c r="J41" s="537">
        <f>J23</f>
        <v>1568.55</v>
      </c>
      <c r="K41" s="307"/>
    </row>
    <row r="42" spans="1:11" s="35" customFormat="1" ht="14.25" customHeight="1" x14ac:dyDescent="0.2">
      <c r="A42" s="533"/>
      <c r="B42" s="540"/>
      <c r="C42" s="541" t="s">
        <v>306</v>
      </c>
      <c r="D42" s="542"/>
      <c r="E42" s="543"/>
      <c r="F42" s="543"/>
      <c r="G42" s="544"/>
      <c r="H42" s="545">
        <f>H40+H33</f>
        <v>8267.9</v>
      </c>
      <c r="I42" s="536">
        <f>I40+I33</f>
        <v>5374.15</v>
      </c>
      <c r="J42" s="536">
        <f>J40+J33</f>
        <v>2893.75</v>
      </c>
      <c r="K42" s="307"/>
    </row>
    <row r="43" spans="1:11" s="35" customFormat="1" ht="12.75" x14ac:dyDescent="0.2">
      <c r="A43" s="491"/>
      <c r="B43" s="463"/>
      <c r="C43" s="547" t="s">
        <v>373</v>
      </c>
      <c r="D43" s="492"/>
      <c r="E43" s="493"/>
      <c r="F43" s="494"/>
      <c r="G43" s="450"/>
      <c r="H43" s="451">
        <f>H41+H42</f>
        <v>12749.47</v>
      </c>
      <c r="I43" s="460">
        <f>I41+I42</f>
        <v>8287.17</v>
      </c>
      <c r="J43" s="495">
        <f>J41+J42</f>
        <v>4462.3</v>
      </c>
      <c r="K43" s="307"/>
    </row>
    <row r="44" spans="1:11" s="35" customFormat="1" ht="28.5" customHeight="1" x14ac:dyDescent="0.2">
      <c r="A44" s="392">
        <v>2</v>
      </c>
      <c r="B44" s="189"/>
      <c r="C44" s="190" t="s">
        <v>297</v>
      </c>
      <c r="D44" s="486"/>
      <c r="E44" s="486"/>
      <c r="F44" s="486"/>
      <c r="G44" s="486"/>
      <c r="H44" s="486"/>
      <c r="I44" s="469"/>
      <c r="J44" s="469"/>
      <c r="K44" s="307"/>
    </row>
    <row r="45" spans="1:11" s="35" customFormat="1" ht="18" customHeight="1" x14ac:dyDescent="0.2">
      <c r="A45" s="391" t="s">
        <v>100</v>
      </c>
      <c r="B45" s="239"/>
      <c r="C45" s="191" t="s">
        <v>308</v>
      </c>
      <c r="D45" s="223"/>
      <c r="E45" s="223"/>
      <c r="F45" s="223"/>
      <c r="G45" s="223"/>
      <c r="H45" s="376"/>
      <c r="I45" s="369"/>
      <c r="J45" s="369"/>
      <c r="K45" s="307"/>
    </row>
    <row r="46" spans="1:11" s="35" customFormat="1" ht="25.5" x14ac:dyDescent="0.2">
      <c r="A46" s="220" t="s">
        <v>181</v>
      </c>
      <c r="B46" s="247">
        <v>97622</v>
      </c>
      <c r="C46" s="248" t="s">
        <v>85</v>
      </c>
      <c r="D46" s="181" t="s">
        <v>82</v>
      </c>
      <c r="E46" s="182">
        <v>8.18</v>
      </c>
      <c r="F46" s="183">
        <v>48.91</v>
      </c>
      <c r="G46" s="184">
        <f>(F46*$E$9)+F46</f>
        <v>61.14</v>
      </c>
      <c r="H46" s="466">
        <f>E46*G46</f>
        <v>500.13</v>
      </c>
      <c r="I46" s="353">
        <f>(H46*65%)</f>
        <v>325.08</v>
      </c>
      <c r="J46" s="365">
        <f>(H46*35%)</f>
        <v>175.05</v>
      </c>
      <c r="K46" s="240"/>
    </row>
    <row r="47" spans="1:11" s="180" customFormat="1" ht="31.5" customHeight="1" x14ac:dyDescent="0.2">
      <c r="A47" s="220" t="s">
        <v>182</v>
      </c>
      <c r="B47" s="261">
        <v>103335</v>
      </c>
      <c r="C47" s="256" t="s">
        <v>292</v>
      </c>
      <c r="D47" s="181" t="s">
        <v>76</v>
      </c>
      <c r="E47" s="182">
        <v>70</v>
      </c>
      <c r="F47" s="183">
        <v>134.69</v>
      </c>
      <c r="G47" s="184">
        <f>(F47*$E$9)+F47</f>
        <v>168.36</v>
      </c>
      <c r="H47" s="466">
        <f>E47*G47</f>
        <v>11785.2</v>
      </c>
      <c r="I47" s="353">
        <f>(H47*65%)</f>
        <v>7660.38</v>
      </c>
      <c r="J47" s="365">
        <f>(H47*35%)</f>
        <v>4124.82</v>
      </c>
      <c r="K47" s="307"/>
    </row>
    <row r="48" spans="1:11" s="539" customFormat="1" ht="38.25" x14ac:dyDescent="0.2">
      <c r="A48" s="220" t="s">
        <v>183</v>
      </c>
      <c r="B48" s="262">
        <v>87879</v>
      </c>
      <c r="C48" s="256" t="s">
        <v>167</v>
      </c>
      <c r="D48" s="181" t="s">
        <v>76</v>
      </c>
      <c r="E48" s="182">
        <v>140</v>
      </c>
      <c r="F48" s="183">
        <v>3.82</v>
      </c>
      <c r="G48" s="184">
        <f>(F48*$E$9)+F48</f>
        <v>4.78</v>
      </c>
      <c r="H48" s="466">
        <f>E48*G48</f>
        <v>669.2</v>
      </c>
      <c r="I48" s="353">
        <f>(H48*65%)</f>
        <v>434.98</v>
      </c>
      <c r="J48" s="365">
        <f>(H48*35%)</f>
        <v>234.22</v>
      </c>
      <c r="K48" s="307"/>
    </row>
    <row r="49" spans="1:11" s="539" customFormat="1" ht="39" customHeight="1" x14ac:dyDescent="0.2">
      <c r="A49" s="220" t="s">
        <v>217</v>
      </c>
      <c r="B49" s="262">
        <v>87777</v>
      </c>
      <c r="C49" s="256" t="s">
        <v>168</v>
      </c>
      <c r="D49" s="263" t="s">
        <v>76</v>
      </c>
      <c r="E49" s="264">
        <v>127</v>
      </c>
      <c r="F49" s="265">
        <v>54.63</v>
      </c>
      <c r="G49" s="255">
        <f>(F49*$E$9)+F49</f>
        <v>68.290000000000006</v>
      </c>
      <c r="H49" s="470">
        <f>E49*G49</f>
        <v>8672.83</v>
      </c>
      <c r="I49" s="353">
        <f>(H49*65%)</f>
        <v>5637.34</v>
      </c>
      <c r="J49" s="365">
        <f>(H49*35%)</f>
        <v>3035.49</v>
      </c>
      <c r="K49" s="307"/>
    </row>
    <row r="50" spans="1:11" s="35" customFormat="1" ht="12.75" x14ac:dyDescent="0.2">
      <c r="A50" s="393"/>
      <c r="B50" s="325"/>
      <c r="C50" s="329" t="s">
        <v>281</v>
      </c>
      <c r="D50" s="326"/>
      <c r="E50" s="327"/>
      <c r="F50" s="328"/>
      <c r="G50" s="322"/>
      <c r="H50" s="372">
        <f>SUM(H46:H49)</f>
        <v>21627.360000000001</v>
      </c>
      <c r="I50" s="389">
        <f>SUM(I46:I49)</f>
        <v>14057.78</v>
      </c>
      <c r="J50" s="367">
        <f>SUM(J46:J49)</f>
        <v>7569.58</v>
      </c>
      <c r="K50" s="307"/>
    </row>
    <row r="51" spans="1:11" s="35" customFormat="1" ht="12.75" x14ac:dyDescent="0.2">
      <c r="A51" s="391" t="s">
        <v>113</v>
      </c>
      <c r="B51" s="239"/>
      <c r="C51" s="191" t="s">
        <v>309</v>
      </c>
      <c r="D51" s="223"/>
      <c r="E51" s="223"/>
      <c r="F51" s="223"/>
      <c r="G51" s="223"/>
      <c r="H51" s="376"/>
      <c r="I51" s="471"/>
      <c r="J51" s="471"/>
      <c r="K51" s="307"/>
    </row>
    <row r="52" spans="1:11" s="35" customFormat="1" ht="31.5" customHeight="1" x14ac:dyDescent="0.2">
      <c r="A52" s="220" t="s">
        <v>184</v>
      </c>
      <c r="B52" s="261">
        <v>103335</v>
      </c>
      <c r="C52" s="256" t="s">
        <v>292</v>
      </c>
      <c r="D52" s="181" t="s">
        <v>76</v>
      </c>
      <c r="E52" s="182">
        <v>40</v>
      </c>
      <c r="F52" s="183">
        <v>134.69</v>
      </c>
      <c r="G52" s="184">
        <f>(F52*$E$9)+F52</f>
        <v>168.36</v>
      </c>
      <c r="H52" s="466">
        <f>E52*G52</f>
        <v>6734.4</v>
      </c>
      <c r="I52" s="353">
        <f>(H52*65%)</f>
        <v>4377.3599999999997</v>
      </c>
      <c r="J52" s="365">
        <f>(H52*35%)</f>
        <v>2357.04</v>
      </c>
      <c r="K52" s="179"/>
    </row>
    <row r="53" spans="1:11" s="241" customFormat="1" ht="38.25" customHeight="1" x14ac:dyDescent="0.2">
      <c r="A53" s="220" t="s">
        <v>185</v>
      </c>
      <c r="B53" s="262">
        <v>87879</v>
      </c>
      <c r="C53" s="256" t="s">
        <v>167</v>
      </c>
      <c r="D53" s="181" t="s">
        <v>76</v>
      </c>
      <c r="E53" s="182">
        <v>80</v>
      </c>
      <c r="F53" s="183">
        <v>3.82</v>
      </c>
      <c r="G53" s="184">
        <f>(F53*$E$9)+F53</f>
        <v>4.78</v>
      </c>
      <c r="H53" s="466">
        <f>E53*G53</f>
        <v>382.4</v>
      </c>
      <c r="I53" s="353">
        <f>(H53*65%)</f>
        <v>248.56</v>
      </c>
      <c r="J53" s="365">
        <f>(H53*35%)</f>
        <v>133.84</v>
      </c>
      <c r="K53" s="538"/>
    </row>
    <row r="54" spans="1:11" s="35" customFormat="1" ht="38.25" customHeight="1" x14ac:dyDescent="0.2">
      <c r="A54" s="220" t="s">
        <v>186</v>
      </c>
      <c r="B54" s="262">
        <v>87777</v>
      </c>
      <c r="C54" s="256" t="s">
        <v>168</v>
      </c>
      <c r="D54" s="263" t="s">
        <v>76</v>
      </c>
      <c r="E54" s="264">
        <v>75</v>
      </c>
      <c r="F54" s="265">
        <v>54.63</v>
      </c>
      <c r="G54" s="255">
        <f>(F54*$E$9)+F54</f>
        <v>68.290000000000006</v>
      </c>
      <c r="H54" s="470">
        <f>E54*G54</f>
        <v>5121.75</v>
      </c>
      <c r="I54" s="353">
        <f>(H54*65%)</f>
        <v>3329.14</v>
      </c>
      <c r="J54" s="365">
        <f>(H54*35%)</f>
        <v>1792.61</v>
      </c>
      <c r="K54" s="538"/>
    </row>
    <row r="55" spans="1:11" s="35" customFormat="1" ht="50.25" customHeight="1" x14ac:dyDescent="0.2">
      <c r="A55" s="181" t="s">
        <v>352</v>
      </c>
      <c r="B55" s="262">
        <v>87273</v>
      </c>
      <c r="C55" s="266" t="s">
        <v>172</v>
      </c>
      <c r="D55" s="263" t="s">
        <v>76</v>
      </c>
      <c r="E55" s="264">
        <v>60.73</v>
      </c>
      <c r="F55" s="265">
        <v>57.73</v>
      </c>
      <c r="G55" s="267">
        <f>(F55*$E$9)+F55</f>
        <v>72.16</v>
      </c>
      <c r="H55" s="470">
        <f>E55*G55</f>
        <v>4382.28</v>
      </c>
      <c r="I55" s="353">
        <f>(H55*65%)</f>
        <v>2848.48</v>
      </c>
      <c r="J55" s="366">
        <f>(H55*35%)</f>
        <v>1533.8</v>
      </c>
      <c r="K55" s="140"/>
    </row>
    <row r="56" spans="1:11" s="453" customFormat="1" ht="12.75" x14ac:dyDescent="0.2">
      <c r="A56" s="393"/>
      <c r="B56" s="325"/>
      <c r="C56" s="329" t="s">
        <v>281</v>
      </c>
      <c r="D56" s="326"/>
      <c r="E56" s="327"/>
      <c r="F56" s="328"/>
      <c r="G56" s="322"/>
      <c r="H56" s="372">
        <f>SUM(H52:H55)</f>
        <v>16620.830000000002</v>
      </c>
      <c r="I56" s="389">
        <f>SUM(I52:I55)</f>
        <v>10803.54</v>
      </c>
      <c r="J56" s="367">
        <f>SUM(J52:J55)</f>
        <v>5817.29</v>
      </c>
      <c r="K56" s="140"/>
    </row>
    <row r="57" spans="1:11" s="35" customFormat="1" ht="12.75" x14ac:dyDescent="0.2">
      <c r="A57" s="491"/>
      <c r="B57" s="463"/>
      <c r="C57" s="547" t="s">
        <v>298</v>
      </c>
      <c r="D57" s="492"/>
      <c r="E57" s="493"/>
      <c r="F57" s="494"/>
      <c r="G57" s="450"/>
      <c r="H57" s="451">
        <f>H50+H56</f>
        <v>38248.19</v>
      </c>
      <c r="I57" s="460">
        <f>I56+I50</f>
        <v>24861.32</v>
      </c>
      <c r="J57" s="495">
        <f>J56+J50</f>
        <v>13386.87</v>
      </c>
      <c r="K57" s="307"/>
    </row>
    <row r="58" spans="1:11" s="241" customFormat="1" ht="12" customHeight="1" x14ac:dyDescent="0.2">
      <c r="A58" s="548"/>
      <c r="B58" s="556"/>
      <c r="C58" s="549" t="s">
        <v>310</v>
      </c>
      <c r="D58" s="550"/>
      <c r="E58" s="551"/>
      <c r="F58" s="552"/>
      <c r="G58" s="553"/>
      <c r="H58" s="554">
        <f>H50</f>
        <v>21627.360000000001</v>
      </c>
      <c r="I58" s="536">
        <f>I50</f>
        <v>14057.78</v>
      </c>
      <c r="J58" s="555">
        <f>J50</f>
        <v>7569.58</v>
      </c>
      <c r="K58" s="307"/>
    </row>
    <row r="59" spans="1:11" s="35" customFormat="1" ht="14.45" customHeight="1" x14ac:dyDescent="0.2">
      <c r="A59" s="548"/>
      <c r="B59" s="556"/>
      <c r="C59" s="549" t="s">
        <v>311</v>
      </c>
      <c r="D59" s="550"/>
      <c r="E59" s="551"/>
      <c r="F59" s="552"/>
      <c r="G59" s="553"/>
      <c r="H59" s="554">
        <f>H56</f>
        <v>16620.830000000002</v>
      </c>
      <c r="I59" s="536">
        <f>I56</f>
        <v>10803.54</v>
      </c>
      <c r="J59" s="555">
        <f>J56</f>
        <v>5817.29</v>
      </c>
      <c r="K59" s="307"/>
    </row>
    <row r="60" spans="1:11" s="35" customFormat="1" ht="17.45" customHeight="1" thickBot="1" x14ac:dyDescent="0.25">
      <c r="A60" s="394">
        <v>3</v>
      </c>
      <c r="B60" s="163"/>
      <c r="C60" s="225" t="s">
        <v>86</v>
      </c>
      <c r="D60" s="229"/>
      <c r="E60" s="229"/>
      <c r="F60" s="455"/>
      <c r="G60" s="229"/>
      <c r="H60" s="490"/>
      <c r="I60" s="418"/>
      <c r="J60" s="418"/>
      <c r="K60" s="307"/>
    </row>
    <row r="61" spans="1:11" s="35" customFormat="1" ht="12.95" customHeight="1" x14ac:dyDescent="0.2">
      <c r="A61" s="395" t="s">
        <v>124</v>
      </c>
      <c r="B61" s="164"/>
      <c r="C61" s="162" t="s">
        <v>312</v>
      </c>
      <c r="D61" s="488"/>
      <c r="E61" s="488"/>
      <c r="F61" s="488"/>
      <c r="G61" s="488"/>
      <c r="H61" s="489"/>
      <c r="I61" s="472"/>
      <c r="J61" s="472"/>
      <c r="K61" s="140"/>
    </row>
    <row r="62" spans="1:11" s="453" customFormat="1" ht="25.5" x14ac:dyDescent="0.2">
      <c r="A62" s="220" t="s">
        <v>191</v>
      </c>
      <c r="B62" s="247">
        <v>97645</v>
      </c>
      <c r="C62" s="253" t="s">
        <v>102</v>
      </c>
      <c r="D62" s="186" t="s">
        <v>76</v>
      </c>
      <c r="E62" s="221">
        <v>2.2400000000000002</v>
      </c>
      <c r="F62" s="268">
        <v>30.32</v>
      </c>
      <c r="G62" s="219">
        <f>(F62*$E$9)+F62</f>
        <v>37.9</v>
      </c>
      <c r="H62" s="473">
        <f>E62*G62</f>
        <v>84.9</v>
      </c>
      <c r="I62" s="353">
        <f>(H62*65%)</f>
        <v>55.19</v>
      </c>
      <c r="J62" s="353">
        <f>(H62*35%)</f>
        <v>29.72</v>
      </c>
      <c r="K62" s="307"/>
    </row>
    <row r="63" spans="1:11" s="180" customFormat="1" ht="25.5" x14ac:dyDescent="0.2">
      <c r="A63" s="220" t="s">
        <v>192</v>
      </c>
      <c r="B63" s="247">
        <v>94559</v>
      </c>
      <c r="C63" s="253" t="s">
        <v>103</v>
      </c>
      <c r="D63" s="220" t="s">
        <v>76</v>
      </c>
      <c r="E63" s="221">
        <v>4.1399999999999997</v>
      </c>
      <c r="F63" s="188">
        <v>796.62</v>
      </c>
      <c r="G63" s="219">
        <f>(F63*$E$9)+F63</f>
        <v>995.78</v>
      </c>
      <c r="H63" s="473">
        <f>E63*G63</f>
        <v>4122.53</v>
      </c>
      <c r="I63" s="353">
        <f>(H63*65%)</f>
        <v>2679.64</v>
      </c>
      <c r="J63" s="353">
        <f>(H63*35%)</f>
        <v>1442.89</v>
      </c>
      <c r="K63" s="307"/>
    </row>
    <row r="64" spans="1:11" s="539" customFormat="1" ht="12.75" x14ac:dyDescent="0.2">
      <c r="A64" s="273" t="s">
        <v>193</v>
      </c>
      <c r="B64" s="269">
        <v>102151</v>
      </c>
      <c r="C64" s="253" t="s">
        <v>104</v>
      </c>
      <c r="D64" s="220" t="s">
        <v>76</v>
      </c>
      <c r="E64" s="221">
        <v>4.1399999999999997</v>
      </c>
      <c r="F64" s="188">
        <v>131.99</v>
      </c>
      <c r="G64" s="219">
        <f>(F64*$E$9)+F64</f>
        <v>164.99</v>
      </c>
      <c r="H64" s="473">
        <f>E64*G64</f>
        <v>683.06</v>
      </c>
      <c r="I64" s="353">
        <f>(H64*65%)</f>
        <v>443.99</v>
      </c>
      <c r="J64" s="353">
        <f>(H64*35%)</f>
        <v>239.07</v>
      </c>
      <c r="K64" s="307"/>
    </row>
    <row r="65" spans="1:11" s="539" customFormat="1" ht="12.75" x14ac:dyDescent="0.2">
      <c r="A65" s="396"/>
      <c r="B65" s="330"/>
      <c r="C65" s="331" t="s">
        <v>281</v>
      </c>
      <c r="D65" s="315"/>
      <c r="E65" s="316"/>
      <c r="F65" s="317"/>
      <c r="G65" s="318"/>
      <c r="H65" s="372">
        <f>SUM(H62:H64)</f>
        <v>4890.49</v>
      </c>
      <c r="I65" s="389">
        <f>SUM(I62:I64)</f>
        <v>3178.82</v>
      </c>
      <c r="J65" s="389">
        <f>SUM(J62:J64)</f>
        <v>1711.68</v>
      </c>
      <c r="K65" s="179"/>
    </row>
    <row r="66" spans="1:11" s="180" customFormat="1" ht="17.25" customHeight="1" x14ac:dyDescent="0.2">
      <c r="A66" s="395" t="s">
        <v>125</v>
      </c>
      <c r="B66" s="164"/>
      <c r="C66" s="162" t="s">
        <v>313</v>
      </c>
      <c r="D66" s="488"/>
      <c r="E66" s="488"/>
      <c r="F66" s="488"/>
      <c r="G66" s="488"/>
      <c r="H66" s="489"/>
      <c r="I66" s="472"/>
      <c r="J66" s="472"/>
      <c r="K66" s="538"/>
    </row>
    <row r="67" spans="1:11" s="180" customFormat="1" ht="23.25" customHeight="1" x14ac:dyDescent="0.2">
      <c r="A67" s="220" t="s">
        <v>194</v>
      </c>
      <c r="B67" s="247">
        <v>94559</v>
      </c>
      <c r="C67" s="253" t="s">
        <v>103</v>
      </c>
      <c r="D67" s="220" t="s">
        <v>76</v>
      </c>
      <c r="E67" s="221">
        <v>1.8</v>
      </c>
      <c r="F67" s="188">
        <v>796.62</v>
      </c>
      <c r="G67" s="219">
        <f>(F67*$E$9)+F67</f>
        <v>995.78</v>
      </c>
      <c r="H67" s="473">
        <f>E67*G67</f>
        <v>1792.4</v>
      </c>
      <c r="I67" s="353">
        <f>(H67*65%)</f>
        <v>1165.06</v>
      </c>
      <c r="J67" s="353">
        <f>(H67*35%)</f>
        <v>627.34</v>
      </c>
      <c r="K67" s="538"/>
    </row>
    <row r="68" spans="1:11" s="35" customFormat="1" ht="12.75" x14ac:dyDescent="0.2">
      <c r="A68" s="273" t="s">
        <v>195</v>
      </c>
      <c r="B68" s="269">
        <v>102151</v>
      </c>
      <c r="C68" s="253" t="s">
        <v>104</v>
      </c>
      <c r="D68" s="220" t="s">
        <v>76</v>
      </c>
      <c r="E68" s="221">
        <v>1.8</v>
      </c>
      <c r="F68" s="188">
        <v>131.99</v>
      </c>
      <c r="G68" s="219">
        <f>(F68*$E$9)+F68</f>
        <v>164.99</v>
      </c>
      <c r="H68" s="473">
        <f>E68*G68</f>
        <v>296.98</v>
      </c>
      <c r="I68" s="353">
        <f>(H68*65%)</f>
        <v>193.04</v>
      </c>
      <c r="J68" s="353">
        <f>(H68*35%)</f>
        <v>103.94</v>
      </c>
      <c r="K68" s="140"/>
    </row>
    <row r="69" spans="1:11" s="35" customFormat="1" ht="12.75" x14ac:dyDescent="0.2">
      <c r="A69" s="396"/>
      <c r="B69" s="330"/>
      <c r="C69" s="331" t="s">
        <v>281</v>
      </c>
      <c r="D69" s="315"/>
      <c r="E69" s="316"/>
      <c r="F69" s="317"/>
      <c r="G69" s="318"/>
      <c r="H69" s="372">
        <f>SUM(H67:H68)</f>
        <v>2089.38</v>
      </c>
      <c r="I69" s="389">
        <f>SUM(I67:I68)</f>
        <v>1358.1</v>
      </c>
      <c r="J69" s="389">
        <f>SUM(J67:J68)</f>
        <v>731.28</v>
      </c>
      <c r="K69" s="307"/>
    </row>
    <row r="70" spans="1:11" s="35" customFormat="1" ht="12.75" x14ac:dyDescent="0.2">
      <c r="A70" s="496"/>
      <c r="B70" s="497"/>
      <c r="C70" s="498" t="s">
        <v>299</v>
      </c>
      <c r="D70" s="449"/>
      <c r="E70" s="499"/>
      <c r="F70" s="500"/>
      <c r="G70" s="501"/>
      <c r="H70" s="451">
        <f>H69+H65</f>
        <v>6979.87</v>
      </c>
      <c r="I70" s="502">
        <f>I69+I65</f>
        <v>4536.92</v>
      </c>
      <c r="J70" s="460">
        <f>J69+J65</f>
        <v>2442.96</v>
      </c>
      <c r="K70" s="307"/>
    </row>
    <row r="71" spans="1:11" s="453" customFormat="1" ht="12.75" x14ac:dyDescent="0.2">
      <c r="A71" s="557"/>
      <c r="B71" s="558"/>
      <c r="C71" s="559" t="s">
        <v>314</v>
      </c>
      <c r="D71" s="533"/>
      <c r="E71" s="560"/>
      <c r="F71" s="561"/>
      <c r="G71" s="562"/>
      <c r="H71" s="563">
        <f>H65</f>
        <v>4890.49</v>
      </c>
      <c r="I71" s="536">
        <f>I65</f>
        <v>3178.82</v>
      </c>
      <c r="J71" s="564">
        <f>J65</f>
        <v>1711.68</v>
      </c>
      <c r="K71" s="307"/>
    </row>
    <row r="72" spans="1:11" s="180" customFormat="1" ht="14.45" customHeight="1" x14ac:dyDescent="0.2">
      <c r="A72" s="557"/>
      <c r="B72" s="558"/>
      <c r="C72" s="559" t="s">
        <v>311</v>
      </c>
      <c r="D72" s="533"/>
      <c r="E72" s="560"/>
      <c r="F72" s="561"/>
      <c r="G72" s="562"/>
      <c r="H72" s="563">
        <f>H69</f>
        <v>2089.38</v>
      </c>
      <c r="I72" s="536">
        <f>I69</f>
        <v>1358.1</v>
      </c>
      <c r="J72" s="564">
        <f>J69</f>
        <v>731.28</v>
      </c>
      <c r="K72" s="307"/>
    </row>
    <row r="73" spans="1:11" s="35" customFormat="1" ht="12.75" x14ac:dyDescent="0.2">
      <c r="A73" s="246" t="s">
        <v>218</v>
      </c>
      <c r="B73" s="165"/>
      <c r="C73" s="161" t="s">
        <v>315</v>
      </c>
      <c r="D73" s="223"/>
      <c r="E73" s="223"/>
      <c r="F73" s="223"/>
      <c r="G73" s="223"/>
      <c r="H73" s="376"/>
      <c r="I73" s="472"/>
      <c r="J73" s="472"/>
      <c r="K73" s="307"/>
    </row>
    <row r="74" spans="1:11" s="35" customFormat="1" ht="25.5" x14ac:dyDescent="0.2">
      <c r="A74" s="186" t="s">
        <v>219</v>
      </c>
      <c r="B74" s="270">
        <v>97644</v>
      </c>
      <c r="C74" s="271" t="s">
        <v>87</v>
      </c>
      <c r="D74" s="422" t="s">
        <v>76</v>
      </c>
      <c r="E74" s="293">
        <v>6.3</v>
      </c>
      <c r="F74" s="282">
        <v>7.85</v>
      </c>
      <c r="G74" s="423">
        <f>(F74*$E$9)+F74</f>
        <v>9.81</v>
      </c>
      <c r="H74" s="466">
        <f>E74*G74</f>
        <v>61.8</v>
      </c>
      <c r="I74" s="353">
        <f>(H74*65%)</f>
        <v>40.17</v>
      </c>
      <c r="J74" s="365">
        <f>(H74*35%)</f>
        <v>21.63</v>
      </c>
      <c r="K74" s="307"/>
    </row>
    <row r="75" spans="1:11" s="453" customFormat="1" ht="38.25" x14ac:dyDescent="0.2">
      <c r="A75" s="186" t="s">
        <v>220</v>
      </c>
      <c r="B75" s="270">
        <v>90820</v>
      </c>
      <c r="C75" s="253" t="s">
        <v>148</v>
      </c>
      <c r="D75" s="273" t="s">
        <v>50</v>
      </c>
      <c r="E75" s="274">
        <v>1</v>
      </c>
      <c r="F75" s="275">
        <v>388.9</v>
      </c>
      <c r="G75" s="276">
        <f>(F75*$E$9)+F75</f>
        <v>486.13</v>
      </c>
      <c r="H75" s="475">
        <f>E75*G75</f>
        <v>486.13</v>
      </c>
      <c r="I75" s="353">
        <f>(H75*65%)</f>
        <v>315.98</v>
      </c>
      <c r="J75" s="365">
        <f>(H75*35%)</f>
        <v>170.15</v>
      </c>
      <c r="K75" s="179"/>
    </row>
    <row r="76" spans="1:11" s="180" customFormat="1" ht="38.25" x14ac:dyDescent="0.2">
      <c r="A76" s="220" t="s">
        <v>221</v>
      </c>
      <c r="B76" s="247">
        <v>90822</v>
      </c>
      <c r="C76" s="253" t="s">
        <v>147</v>
      </c>
      <c r="D76" s="186" t="s">
        <v>50</v>
      </c>
      <c r="E76" s="277">
        <v>2</v>
      </c>
      <c r="F76" s="278">
        <v>422.36</v>
      </c>
      <c r="G76" s="219">
        <f>(F76*$E$9)+F76</f>
        <v>527.95000000000005</v>
      </c>
      <c r="H76" s="473">
        <f>E76*G76</f>
        <v>1055.9000000000001</v>
      </c>
      <c r="I76" s="353">
        <f>(H76*65%)</f>
        <v>686.34</v>
      </c>
      <c r="J76" s="365">
        <f>H76*35%</f>
        <v>369.57</v>
      </c>
      <c r="K76" s="175"/>
    </row>
    <row r="77" spans="1:11" s="539" customFormat="1" ht="38.25" x14ac:dyDescent="0.2">
      <c r="A77" s="186" t="s">
        <v>222</v>
      </c>
      <c r="B77" s="247">
        <v>91307</v>
      </c>
      <c r="C77" s="253" t="s">
        <v>119</v>
      </c>
      <c r="D77" s="273" t="s">
        <v>50</v>
      </c>
      <c r="E77" s="279">
        <v>2</v>
      </c>
      <c r="F77" s="275">
        <v>86.77</v>
      </c>
      <c r="G77" s="280">
        <f>(F77*$E$9)+F77</f>
        <v>108.46</v>
      </c>
      <c r="H77" s="476">
        <f>E77*G77</f>
        <v>216.92</v>
      </c>
      <c r="I77" s="419">
        <f>(H77*65%)</f>
        <v>141</v>
      </c>
      <c r="J77" s="373">
        <f>H77*35%</f>
        <v>75.92</v>
      </c>
      <c r="K77" s="244"/>
    </row>
    <row r="78" spans="1:11" s="539" customFormat="1" ht="38.25" x14ac:dyDescent="0.2">
      <c r="A78" s="220" t="s">
        <v>353</v>
      </c>
      <c r="B78" s="247">
        <v>91304</v>
      </c>
      <c r="C78" s="253" t="s">
        <v>120</v>
      </c>
      <c r="D78" s="273" t="s">
        <v>50</v>
      </c>
      <c r="E78" s="281">
        <v>4</v>
      </c>
      <c r="F78" s="282">
        <v>101.62</v>
      </c>
      <c r="G78" s="219">
        <f>(F78*$E$9)+F78</f>
        <v>127.03</v>
      </c>
      <c r="H78" s="473">
        <f>E78*G78</f>
        <v>508.12</v>
      </c>
      <c r="I78" s="353">
        <f>(H78*65%)</f>
        <v>330.28</v>
      </c>
      <c r="J78" s="365">
        <f>H78*35%</f>
        <v>177.84</v>
      </c>
      <c r="K78" s="307"/>
    </row>
    <row r="79" spans="1:11" s="35" customFormat="1" ht="18" customHeight="1" x14ac:dyDescent="0.2">
      <c r="A79" s="393"/>
      <c r="B79" s="325"/>
      <c r="C79" s="336" t="s">
        <v>281</v>
      </c>
      <c r="D79" s="333"/>
      <c r="E79" s="334"/>
      <c r="F79" s="335"/>
      <c r="G79" s="318"/>
      <c r="H79" s="372">
        <f>SUM(H74:H78)</f>
        <v>2328.87</v>
      </c>
      <c r="I79" s="389">
        <f>SUM(I74:I78)</f>
        <v>1513.77</v>
      </c>
      <c r="J79" s="370">
        <f>SUM(J74:J78)</f>
        <v>815.11</v>
      </c>
      <c r="K79" s="307"/>
    </row>
    <row r="80" spans="1:11" s="35" customFormat="1" ht="15.75" customHeight="1" x14ac:dyDescent="0.2">
      <c r="A80" s="458"/>
      <c r="B80" s="463"/>
      <c r="C80" s="503" t="s">
        <v>316</v>
      </c>
      <c r="D80" s="724"/>
      <c r="E80" s="725"/>
      <c r="F80" s="725"/>
      <c r="G80" s="726"/>
      <c r="H80" s="468">
        <f>H74+H75+H76+H77+H78</f>
        <v>2328.87</v>
      </c>
      <c r="I80" s="460">
        <f>(H80*65%)</f>
        <v>1513.77</v>
      </c>
      <c r="J80" s="459">
        <f>(H80*35%)</f>
        <v>815.1</v>
      </c>
      <c r="K80" s="307"/>
    </row>
    <row r="81" spans="1:12" s="687" customFormat="1" ht="15.75" customHeight="1" x14ac:dyDescent="0.2">
      <c r="A81" s="677"/>
      <c r="B81" s="678"/>
      <c r="C81" s="679" t="s">
        <v>398</v>
      </c>
      <c r="D81" s="680"/>
      <c r="E81" s="681"/>
      <c r="F81" s="681"/>
      <c r="G81" s="682"/>
      <c r="H81" s="683">
        <f>H82+H83</f>
        <v>9308.74</v>
      </c>
      <c r="I81" s="684"/>
      <c r="J81" s="685"/>
      <c r="K81" s="686"/>
    </row>
    <row r="82" spans="1:12" s="687" customFormat="1" ht="15.75" customHeight="1" x14ac:dyDescent="0.2">
      <c r="A82" s="677"/>
      <c r="B82" s="678"/>
      <c r="C82" s="679" t="s">
        <v>399</v>
      </c>
      <c r="D82" s="680"/>
      <c r="E82" s="681"/>
      <c r="F82" s="681"/>
      <c r="G82" s="682"/>
      <c r="H82" s="683">
        <f>H80+H71</f>
        <v>7219.36</v>
      </c>
      <c r="I82" s="684"/>
      <c r="J82" s="685"/>
      <c r="K82" s="686"/>
    </row>
    <row r="83" spans="1:12" s="687" customFormat="1" ht="15.75" customHeight="1" x14ac:dyDescent="0.2">
      <c r="A83" s="677"/>
      <c r="B83" s="678"/>
      <c r="C83" s="679" t="s">
        <v>404</v>
      </c>
      <c r="D83" s="680"/>
      <c r="E83" s="681"/>
      <c r="F83" s="681"/>
      <c r="G83" s="682"/>
      <c r="H83" s="683">
        <f>H72</f>
        <v>2089.38</v>
      </c>
      <c r="I83" s="684"/>
      <c r="J83" s="685"/>
      <c r="K83" s="686"/>
    </row>
    <row r="84" spans="1:12" s="35" customFormat="1" ht="13.5" thickBot="1" x14ac:dyDescent="0.25">
      <c r="A84" s="399" t="s">
        <v>223</v>
      </c>
      <c r="B84" s="166"/>
      <c r="C84" s="139" t="s">
        <v>80</v>
      </c>
      <c r="D84" s="486"/>
      <c r="E84" s="486"/>
      <c r="F84" s="486"/>
      <c r="G84" s="486"/>
      <c r="H84" s="486"/>
      <c r="I84" s="477"/>
      <c r="J84" s="477"/>
      <c r="K84" s="307"/>
    </row>
    <row r="85" spans="1:12" s="35" customFormat="1" ht="13.5" thickBot="1" x14ac:dyDescent="0.25">
      <c r="A85" s="397" t="s">
        <v>90</v>
      </c>
      <c r="B85" s="242"/>
      <c r="C85" s="243" t="s">
        <v>317</v>
      </c>
      <c r="D85" s="223"/>
      <c r="E85" s="223"/>
      <c r="F85" s="223"/>
      <c r="G85" s="223"/>
      <c r="H85" s="376"/>
      <c r="I85" s="472"/>
      <c r="J85" s="472"/>
      <c r="K85" s="307"/>
    </row>
    <row r="86" spans="1:12" s="35" customFormat="1" ht="36.75" customHeight="1" x14ac:dyDescent="0.2">
      <c r="A86" s="400" t="s">
        <v>175</v>
      </c>
      <c r="B86" s="283">
        <v>97647</v>
      </c>
      <c r="C86" s="284" t="s">
        <v>105</v>
      </c>
      <c r="D86" s="220" t="s">
        <v>76</v>
      </c>
      <c r="E86" s="221">
        <v>357.38</v>
      </c>
      <c r="F86" s="188">
        <v>2.92</v>
      </c>
      <c r="G86" s="219">
        <f t="shared" ref="G86:G100" si="2">(F86*$E$9)+F86</f>
        <v>3.65</v>
      </c>
      <c r="H86" s="473">
        <f t="shared" ref="H86:H100" si="3">E86*G86</f>
        <v>1304.44</v>
      </c>
      <c r="I86" s="353">
        <f t="shared" ref="I86:I100" si="4">(H86*65%)</f>
        <v>847.89</v>
      </c>
      <c r="J86" s="365">
        <f>(H86*35%)</f>
        <v>456.55</v>
      </c>
      <c r="K86" s="307"/>
    </row>
    <row r="87" spans="1:12" s="35" customFormat="1" ht="39" customHeight="1" x14ac:dyDescent="0.2">
      <c r="A87" s="401" t="s">
        <v>176</v>
      </c>
      <c r="B87" s="285">
        <v>97650</v>
      </c>
      <c r="C87" s="286" t="s">
        <v>106</v>
      </c>
      <c r="D87" s="287" t="s">
        <v>76</v>
      </c>
      <c r="E87" s="221">
        <v>357.38</v>
      </c>
      <c r="F87" s="282">
        <v>6.3</v>
      </c>
      <c r="G87" s="219">
        <f t="shared" si="2"/>
        <v>7.88</v>
      </c>
      <c r="H87" s="473">
        <f t="shared" si="3"/>
        <v>2816.15</v>
      </c>
      <c r="I87" s="353">
        <f t="shared" si="4"/>
        <v>1830.5</v>
      </c>
      <c r="J87" s="365">
        <f>(H87*35%)</f>
        <v>985.65</v>
      </c>
      <c r="K87" s="307"/>
    </row>
    <row r="88" spans="1:12" s="453" customFormat="1" ht="25.5" x14ac:dyDescent="0.2">
      <c r="A88" s="287" t="s">
        <v>177</v>
      </c>
      <c r="B88" s="247">
        <v>97652</v>
      </c>
      <c r="C88" s="286" t="s">
        <v>107</v>
      </c>
      <c r="D88" s="220" t="s">
        <v>50</v>
      </c>
      <c r="E88" s="221">
        <v>8</v>
      </c>
      <c r="F88" s="188">
        <v>157.94</v>
      </c>
      <c r="G88" s="219">
        <f t="shared" si="2"/>
        <v>197.43</v>
      </c>
      <c r="H88" s="473">
        <f t="shared" si="3"/>
        <v>1579.44</v>
      </c>
      <c r="I88" s="353">
        <f t="shared" si="4"/>
        <v>1026.6400000000001</v>
      </c>
      <c r="J88" s="365">
        <f>(H88*35%)</f>
        <v>552.79999999999995</v>
      </c>
      <c r="K88" s="307"/>
    </row>
    <row r="89" spans="1:12" s="180" customFormat="1" ht="38.25" x14ac:dyDescent="0.2">
      <c r="A89" s="220" t="s">
        <v>187</v>
      </c>
      <c r="B89" s="247">
        <v>92256</v>
      </c>
      <c r="C89" s="253" t="s">
        <v>157</v>
      </c>
      <c r="D89" s="220" t="s">
        <v>50</v>
      </c>
      <c r="E89" s="221">
        <v>6</v>
      </c>
      <c r="F89" s="282">
        <v>207.84</v>
      </c>
      <c r="G89" s="219">
        <f t="shared" si="2"/>
        <v>259.8</v>
      </c>
      <c r="H89" s="473">
        <f t="shared" si="3"/>
        <v>1558.8</v>
      </c>
      <c r="I89" s="353">
        <f t="shared" si="4"/>
        <v>1013.22</v>
      </c>
      <c r="J89" s="365">
        <f>H89*35%</f>
        <v>545.58000000000004</v>
      </c>
      <c r="K89" s="307"/>
    </row>
    <row r="90" spans="1:12" s="35" customFormat="1" ht="38.25" x14ac:dyDescent="0.2">
      <c r="A90" s="220" t="s">
        <v>224</v>
      </c>
      <c r="B90" s="247">
        <v>92257</v>
      </c>
      <c r="C90" s="253" t="s">
        <v>362</v>
      </c>
      <c r="D90" s="220" t="s">
        <v>50</v>
      </c>
      <c r="E90" s="221">
        <v>5</v>
      </c>
      <c r="F90" s="282">
        <v>244.74</v>
      </c>
      <c r="G90" s="219">
        <f t="shared" si="2"/>
        <v>305.93</v>
      </c>
      <c r="H90" s="473">
        <f t="shared" si="3"/>
        <v>1529.65</v>
      </c>
      <c r="I90" s="353">
        <f t="shared" si="4"/>
        <v>994.27</v>
      </c>
      <c r="J90" s="365">
        <f>H90*35%</f>
        <v>535.38</v>
      </c>
      <c r="K90" s="307"/>
    </row>
    <row r="91" spans="1:12" s="77" customFormat="1" ht="44.25" customHeight="1" x14ac:dyDescent="0.2">
      <c r="A91" s="398" t="s">
        <v>225</v>
      </c>
      <c r="B91" s="247">
        <v>92258</v>
      </c>
      <c r="C91" s="253" t="s">
        <v>363</v>
      </c>
      <c r="D91" s="220" t="s">
        <v>50</v>
      </c>
      <c r="E91" s="221">
        <v>2</v>
      </c>
      <c r="F91" s="282">
        <v>309.61</v>
      </c>
      <c r="G91" s="219">
        <f t="shared" si="2"/>
        <v>387.01</v>
      </c>
      <c r="H91" s="473">
        <f t="shared" si="3"/>
        <v>774.02</v>
      </c>
      <c r="I91" s="353">
        <f t="shared" si="4"/>
        <v>503.11</v>
      </c>
      <c r="J91" s="365">
        <f t="shared" ref="J91:J100" si="5">(H91*35%)</f>
        <v>270.91000000000003</v>
      </c>
      <c r="K91" s="307"/>
      <c r="L91" s="35"/>
    </row>
    <row r="92" spans="1:12" s="77" customFormat="1" ht="38.25" x14ac:dyDescent="0.2">
      <c r="A92" s="398" t="s">
        <v>226</v>
      </c>
      <c r="B92" s="247">
        <v>92580</v>
      </c>
      <c r="C92" s="253" t="s">
        <v>361</v>
      </c>
      <c r="D92" s="220" t="s">
        <v>76</v>
      </c>
      <c r="E92" s="221">
        <v>378.7</v>
      </c>
      <c r="F92" s="282">
        <v>74.78</v>
      </c>
      <c r="G92" s="219">
        <f t="shared" si="2"/>
        <v>93.48</v>
      </c>
      <c r="H92" s="473">
        <f t="shared" si="3"/>
        <v>35400.879999999997</v>
      </c>
      <c r="I92" s="353">
        <f t="shared" si="4"/>
        <v>23010.57</v>
      </c>
      <c r="J92" s="365">
        <f t="shared" si="5"/>
        <v>12390.31</v>
      </c>
      <c r="K92" s="307"/>
    </row>
    <row r="93" spans="1:12" s="245" customFormat="1" ht="25.5" x14ac:dyDescent="0.2">
      <c r="A93" s="400" t="s">
        <v>227</v>
      </c>
      <c r="B93" s="247">
        <v>94216</v>
      </c>
      <c r="C93" s="249" t="s">
        <v>199</v>
      </c>
      <c r="D93" s="287" t="s">
        <v>76</v>
      </c>
      <c r="E93" s="288">
        <v>378.7</v>
      </c>
      <c r="F93" s="282">
        <v>246.84</v>
      </c>
      <c r="G93" s="219">
        <f t="shared" si="2"/>
        <v>308.55</v>
      </c>
      <c r="H93" s="473">
        <f t="shared" si="3"/>
        <v>116847.89</v>
      </c>
      <c r="I93" s="353">
        <f t="shared" si="4"/>
        <v>75951.13</v>
      </c>
      <c r="J93" s="365">
        <f t="shared" si="5"/>
        <v>40896.76</v>
      </c>
      <c r="K93" s="307"/>
    </row>
    <row r="94" spans="1:12" s="77" customFormat="1" ht="12.75" x14ac:dyDescent="0.2">
      <c r="A94" s="287" t="s">
        <v>228</v>
      </c>
      <c r="B94" s="247">
        <v>94223</v>
      </c>
      <c r="C94" s="248" t="s">
        <v>151</v>
      </c>
      <c r="D94" s="287" t="s">
        <v>81</v>
      </c>
      <c r="E94" s="288">
        <v>31.82</v>
      </c>
      <c r="F94" s="282">
        <v>77.52</v>
      </c>
      <c r="G94" s="219">
        <f t="shared" si="2"/>
        <v>96.9</v>
      </c>
      <c r="H94" s="473">
        <f t="shared" si="3"/>
        <v>3083.36</v>
      </c>
      <c r="I94" s="353">
        <f t="shared" si="4"/>
        <v>2004.18</v>
      </c>
      <c r="J94" s="365">
        <f t="shared" si="5"/>
        <v>1079.18</v>
      </c>
      <c r="K94" s="307"/>
    </row>
    <row r="95" spans="1:12" s="178" customFormat="1" ht="12.75" x14ac:dyDescent="0.2">
      <c r="A95" s="287" t="s">
        <v>229</v>
      </c>
      <c r="B95" s="247">
        <v>94228</v>
      </c>
      <c r="C95" s="248" t="s">
        <v>158</v>
      </c>
      <c r="D95" s="287" t="s">
        <v>76</v>
      </c>
      <c r="E95" s="288">
        <v>1.6</v>
      </c>
      <c r="F95" s="282">
        <v>110.48</v>
      </c>
      <c r="G95" s="219">
        <f t="shared" si="2"/>
        <v>138.1</v>
      </c>
      <c r="H95" s="473">
        <f t="shared" si="3"/>
        <v>220.96</v>
      </c>
      <c r="I95" s="353">
        <f t="shared" si="4"/>
        <v>143.62</v>
      </c>
      <c r="J95" s="365">
        <f t="shared" si="5"/>
        <v>77.34</v>
      </c>
      <c r="K95" s="307"/>
      <c r="L95" s="77"/>
    </row>
    <row r="96" spans="1:12" s="178" customFormat="1" ht="25.5" x14ac:dyDescent="0.2">
      <c r="A96" s="220" t="s">
        <v>230</v>
      </c>
      <c r="B96" s="247">
        <v>88240</v>
      </c>
      <c r="C96" s="249" t="s">
        <v>109</v>
      </c>
      <c r="D96" s="272" t="s">
        <v>169</v>
      </c>
      <c r="E96" s="257">
        <v>160</v>
      </c>
      <c r="F96" s="258">
        <v>18.64</v>
      </c>
      <c r="G96" s="259">
        <f t="shared" si="2"/>
        <v>23.3</v>
      </c>
      <c r="H96" s="466">
        <f t="shared" si="3"/>
        <v>3728</v>
      </c>
      <c r="I96" s="353">
        <f t="shared" si="4"/>
        <v>2423.1999999999998</v>
      </c>
      <c r="J96" s="365">
        <f t="shared" si="5"/>
        <v>1304.8</v>
      </c>
      <c r="K96" s="307"/>
      <c r="L96" s="77"/>
    </row>
    <row r="97" spans="1:12" s="178" customFormat="1" ht="25.5" x14ac:dyDescent="0.2">
      <c r="A97" s="220" t="s">
        <v>231</v>
      </c>
      <c r="B97" s="289" t="s">
        <v>111</v>
      </c>
      <c r="C97" s="290" t="s">
        <v>110</v>
      </c>
      <c r="D97" s="273" t="s">
        <v>169</v>
      </c>
      <c r="E97" s="273">
        <v>160</v>
      </c>
      <c r="F97" s="269">
        <v>22.01</v>
      </c>
      <c r="G97" s="273">
        <f t="shared" si="2"/>
        <v>27.512499999999999</v>
      </c>
      <c r="H97" s="467">
        <f t="shared" si="3"/>
        <v>4402</v>
      </c>
      <c r="I97" s="353">
        <f t="shared" si="4"/>
        <v>2861.3</v>
      </c>
      <c r="J97" s="365">
        <f t="shared" si="5"/>
        <v>1540.7</v>
      </c>
      <c r="K97" s="244"/>
      <c r="L97" s="77"/>
    </row>
    <row r="98" spans="1:12" s="178" customFormat="1" ht="25.5" x14ac:dyDescent="0.2">
      <c r="A98" s="400" t="s">
        <v>364</v>
      </c>
      <c r="B98" s="247">
        <v>100327</v>
      </c>
      <c r="C98" s="249" t="s">
        <v>152</v>
      </c>
      <c r="D98" s="220" t="s">
        <v>81</v>
      </c>
      <c r="E98" s="221">
        <v>74.58</v>
      </c>
      <c r="F98" s="188">
        <v>72.900000000000006</v>
      </c>
      <c r="G98" s="219">
        <f t="shared" si="2"/>
        <v>91.13</v>
      </c>
      <c r="H98" s="473">
        <f t="shared" si="3"/>
        <v>6796.48</v>
      </c>
      <c r="I98" s="353">
        <f t="shared" si="4"/>
        <v>4417.71</v>
      </c>
      <c r="J98" s="365">
        <f t="shared" si="5"/>
        <v>2378.77</v>
      </c>
      <c r="K98" s="307"/>
      <c r="L98" s="77"/>
    </row>
    <row r="99" spans="1:12" s="77" customFormat="1" ht="12.75" x14ac:dyDescent="0.2">
      <c r="A99" s="400" t="s">
        <v>365</v>
      </c>
      <c r="B99" s="247">
        <v>101979</v>
      </c>
      <c r="C99" s="249" t="s">
        <v>153</v>
      </c>
      <c r="D99" s="273" t="s">
        <v>81</v>
      </c>
      <c r="E99" s="221">
        <v>38.5</v>
      </c>
      <c r="F99" s="188">
        <v>50.08</v>
      </c>
      <c r="G99" s="219">
        <f t="shared" si="2"/>
        <v>62.6</v>
      </c>
      <c r="H99" s="473">
        <f t="shared" si="3"/>
        <v>2410.1</v>
      </c>
      <c r="I99" s="353">
        <f t="shared" si="4"/>
        <v>1566.57</v>
      </c>
      <c r="J99" s="365">
        <f t="shared" si="5"/>
        <v>843.54</v>
      </c>
      <c r="K99" s="307"/>
      <c r="L99" s="178"/>
    </row>
    <row r="100" spans="1:12" s="36" customFormat="1" ht="27" customHeight="1" x14ac:dyDescent="0.2">
      <c r="A100" s="287" t="s">
        <v>366</v>
      </c>
      <c r="B100" s="247">
        <v>96116</v>
      </c>
      <c r="C100" s="291" t="s">
        <v>108</v>
      </c>
      <c r="D100" s="272" t="s">
        <v>76</v>
      </c>
      <c r="E100" s="257">
        <v>176</v>
      </c>
      <c r="F100" s="258">
        <v>87.82</v>
      </c>
      <c r="G100" s="259">
        <f t="shared" si="2"/>
        <v>109.78</v>
      </c>
      <c r="H100" s="466">
        <f t="shared" si="3"/>
        <v>19321.28</v>
      </c>
      <c r="I100" s="353">
        <f t="shared" si="4"/>
        <v>12558.83</v>
      </c>
      <c r="J100" s="365">
        <f t="shared" si="5"/>
        <v>6762.45</v>
      </c>
      <c r="K100" s="307"/>
      <c r="L100" s="77"/>
    </row>
    <row r="101" spans="1:12" s="169" customFormat="1" ht="19.5" customHeight="1" x14ac:dyDescent="0.2">
      <c r="A101" s="402"/>
      <c r="B101" s="325"/>
      <c r="C101" s="341" t="s">
        <v>281</v>
      </c>
      <c r="D101" s="337"/>
      <c r="E101" s="338"/>
      <c r="F101" s="339"/>
      <c r="G101" s="340"/>
      <c r="H101" s="372">
        <f>SUM(H86:H100)</f>
        <v>201773.45</v>
      </c>
      <c r="I101" s="389">
        <f>SUM(I86:I100)</f>
        <v>131152.74</v>
      </c>
      <c r="J101" s="370">
        <f>SUM(J86:J100)</f>
        <v>70620.72</v>
      </c>
      <c r="K101" s="307"/>
      <c r="L101" s="36"/>
    </row>
    <row r="102" spans="1:12" s="169" customFormat="1" ht="18.75" customHeight="1" thickBot="1" x14ac:dyDescent="0.25">
      <c r="A102" s="397" t="s">
        <v>114</v>
      </c>
      <c r="B102" s="242"/>
      <c r="C102" s="243" t="s">
        <v>318</v>
      </c>
      <c r="D102" s="223"/>
      <c r="E102" s="223"/>
      <c r="F102" s="223"/>
      <c r="G102" s="223"/>
      <c r="H102" s="376"/>
      <c r="I102" s="472"/>
      <c r="J102" s="472"/>
      <c r="K102" s="307"/>
    </row>
    <row r="103" spans="1:12" s="36" customFormat="1" ht="41.25" customHeight="1" x14ac:dyDescent="0.2">
      <c r="A103" s="398" t="s">
        <v>178</v>
      </c>
      <c r="B103" s="247">
        <v>92580</v>
      </c>
      <c r="C103" s="253" t="s">
        <v>361</v>
      </c>
      <c r="D103" s="220" t="s">
        <v>76</v>
      </c>
      <c r="E103" s="221">
        <v>31.3</v>
      </c>
      <c r="F103" s="282">
        <v>74.78</v>
      </c>
      <c r="G103" s="219">
        <f t="shared" ref="G103:G108" si="6">(F103*$E$9)+F103</f>
        <v>93.48</v>
      </c>
      <c r="H103" s="473">
        <f t="shared" ref="H103:H108" si="7">E103*G103</f>
        <v>2925.92</v>
      </c>
      <c r="I103" s="353">
        <f t="shared" ref="I103:I108" si="8">(H103*65%)</f>
        <v>1901.85</v>
      </c>
      <c r="J103" s="365">
        <f t="shared" ref="J103:J108" si="9">(H103*35%)</f>
        <v>1024.07</v>
      </c>
      <c r="K103" s="307"/>
      <c r="L103" s="169"/>
    </row>
    <row r="104" spans="1:12" s="36" customFormat="1" ht="30" customHeight="1" x14ac:dyDescent="0.2">
      <c r="A104" s="400" t="s">
        <v>179</v>
      </c>
      <c r="B104" s="247">
        <v>94216</v>
      </c>
      <c r="C104" s="249" t="s">
        <v>199</v>
      </c>
      <c r="D104" s="287" t="s">
        <v>76</v>
      </c>
      <c r="E104" s="288">
        <v>31.3</v>
      </c>
      <c r="F104" s="282">
        <v>246.84</v>
      </c>
      <c r="G104" s="219">
        <f t="shared" si="6"/>
        <v>308.55</v>
      </c>
      <c r="H104" s="473">
        <f t="shared" si="7"/>
        <v>9657.6200000000008</v>
      </c>
      <c r="I104" s="353">
        <f t="shared" si="8"/>
        <v>6277.45</v>
      </c>
      <c r="J104" s="365">
        <f t="shared" si="9"/>
        <v>3380.17</v>
      </c>
      <c r="K104" s="307"/>
    </row>
    <row r="105" spans="1:12" s="36" customFormat="1" ht="24" customHeight="1" x14ac:dyDescent="0.2">
      <c r="A105" s="287" t="s">
        <v>180</v>
      </c>
      <c r="B105" s="247">
        <v>94223</v>
      </c>
      <c r="C105" s="248" t="s">
        <v>151</v>
      </c>
      <c r="D105" s="287" t="s">
        <v>81</v>
      </c>
      <c r="E105" s="288">
        <v>3.25</v>
      </c>
      <c r="F105" s="282">
        <v>77.52</v>
      </c>
      <c r="G105" s="219">
        <f t="shared" si="6"/>
        <v>96.9</v>
      </c>
      <c r="H105" s="473">
        <f t="shared" si="7"/>
        <v>314.93</v>
      </c>
      <c r="I105" s="353">
        <f t="shared" si="8"/>
        <v>204.7</v>
      </c>
      <c r="J105" s="365">
        <f t="shared" si="9"/>
        <v>110.23</v>
      </c>
      <c r="K105" s="179"/>
    </row>
    <row r="106" spans="1:12" s="36" customFormat="1" ht="12.95" customHeight="1" x14ac:dyDescent="0.2">
      <c r="A106" s="400" t="s">
        <v>187</v>
      </c>
      <c r="B106" s="247">
        <v>100327</v>
      </c>
      <c r="C106" s="249" t="s">
        <v>152</v>
      </c>
      <c r="D106" s="220" t="s">
        <v>81</v>
      </c>
      <c r="E106" s="221">
        <v>7.2</v>
      </c>
      <c r="F106" s="188">
        <v>72.900000000000006</v>
      </c>
      <c r="G106" s="219">
        <f t="shared" si="6"/>
        <v>91.13</v>
      </c>
      <c r="H106" s="473">
        <f t="shared" si="7"/>
        <v>656.14</v>
      </c>
      <c r="I106" s="353">
        <f t="shared" si="8"/>
        <v>426.49</v>
      </c>
      <c r="J106" s="365">
        <f t="shared" si="9"/>
        <v>229.65</v>
      </c>
      <c r="K106" s="538"/>
    </row>
    <row r="107" spans="1:12" s="301" customFormat="1" ht="17.25" customHeight="1" x14ac:dyDescent="0.2">
      <c r="A107" s="400" t="s">
        <v>188</v>
      </c>
      <c r="B107" s="247">
        <v>101979</v>
      </c>
      <c r="C107" s="249" t="s">
        <v>153</v>
      </c>
      <c r="D107" s="273" t="s">
        <v>81</v>
      </c>
      <c r="E107" s="221">
        <v>7.2</v>
      </c>
      <c r="F107" s="188">
        <v>50.08</v>
      </c>
      <c r="G107" s="219">
        <f t="shared" si="6"/>
        <v>62.6</v>
      </c>
      <c r="H107" s="473">
        <f t="shared" si="7"/>
        <v>450.72</v>
      </c>
      <c r="I107" s="353">
        <f t="shared" si="8"/>
        <v>292.97000000000003</v>
      </c>
      <c r="J107" s="365">
        <f t="shared" si="9"/>
        <v>157.75</v>
      </c>
      <c r="K107" s="538"/>
    </row>
    <row r="108" spans="1:12" s="77" customFormat="1" ht="27.75" customHeight="1" x14ac:dyDescent="0.2">
      <c r="A108" s="287" t="s">
        <v>232</v>
      </c>
      <c r="B108" s="247">
        <v>96116</v>
      </c>
      <c r="C108" s="291" t="s">
        <v>108</v>
      </c>
      <c r="D108" s="272" t="s">
        <v>76</v>
      </c>
      <c r="E108" s="257">
        <v>22</v>
      </c>
      <c r="F108" s="258">
        <v>87.82</v>
      </c>
      <c r="G108" s="259">
        <f t="shared" si="6"/>
        <v>109.78</v>
      </c>
      <c r="H108" s="466">
        <f t="shared" si="7"/>
        <v>2415.16</v>
      </c>
      <c r="I108" s="353">
        <f t="shared" si="8"/>
        <v>1569.85</v>
      </c>
      <c r="J108" s="365">
        <f t="shared" si="9"/>
        <v>845.31</v>
      </c>
      <c r="K108" s="140"/>
      <c r="L108" s="35"/>
    </row>
    <row r="109" spans="1:12" s="178" customFormat="1" ht="12.75" x14ac:dyDescent="0.2">
      <c r="A109" s="402"/>
      <c r="B109" s="325"/>
      <c r="C109" s="341" t="s">
        <v>281</v>
      </c>
      <c r="D109" s="337"/>
      <c r="E109" s="338"/>
      <c r="F109" s="339"/>
      <c r="G109" s="340"/>
      <c r="H109" s="372">
        <f>SUM(H103:H108)</f>
        <v>16420.490000000002</v>
      </c>
      <c r="I109" s="389">
        <f>SUM(I103:I108)</f>
        <v>10673.31</v>
      </c>
      <c r="J109" s="370">
        <f>SUM(J103:J108)</f>
        <v>5747.18</v>
      </c>
      <c r="K109" s="244"/>
      <c r="L109" s="77"/>
    </row>
    <row r="110" spans="1:12" s="77" customFormat="1" ht="12.75" x14ac:dyDescent="0.2">
      <c r="A110" s="504"/>
      <c r="B110" s="463"/>
      <c r="C110" s="505" t="s">
        <v>301</v>
      </c>
      <c r="D110" s="506"/>
      <c r="E110" s="507"/>
      <c r="F110" s="508"/>
      <c r="G110" s="509"/>
      <c r="H110" s="451">
        <f>H101+H109</f>
        <v>218193.94</v>
      </c>
      <c r="I110" s="460">
        <f>(H110*65%)</f>
        <v>141826.06</v>
      </c>
      <c r="J110" s="459">
        <f>(H110*35%)</f>
        <v>76367.88</v>
      </c>
      <c r="K110" s="307"/>
      <c r="L110" s="178"/>
    </row>
    <row r="111" spans="1:12" s="36" customFormat="1" ht="15" customHeight="1" x14ac:dyDescent="0.2">
      <c r="A111" s="565"/>
      <c r="B111" s="566"/>
      <c r="C111" s="567" t="s">
        <v>319</v>
      </c>
      <c r="D111" s="568"/>
      <c r="E111" s="569"/>
      <c r="F111" s="570"/>
      <c r="G111" s="571"/>
      <c r="H111" s="563">
        <f>H101</f>
        <v>201773.45</v>
      </c>
      <c r="I111" s="536">
        <f>I101</f>
        <v>131152.74</v>
      </c>
      <c r="J111" s="564">
        <f>J101</f>
        <v>70620.72</v>
      </c>
      <c r="K111" s="307"/>
      <c r="L111" s="77"/>
    </row>
    <row r="112" spans="1:12" s="36" customFormat="1" ht="16.5" customHeight="1" x14ac:dyDescent="0.2">
      <c r="A112" s="565"/>
      <c r="B112" s="566"/>
      <c r="C112" s="567" t="s">
        <v>311</v>
      </c>
      <c r="D112" s="568"/>
      <c r="E112" s="569"/>
      <c r="F112" s="570"/>
      <c r="G112" s="571"/>
      <c r="H112" s="563">
        <f>H109</f>
        <v>16420.490000000002</v>
      </c>
      <c r="I112" s="536">
        <f>I109</f>
        <v>10673.31</v>
      </c>
      <c r="J112" s="564">
        <f>J109</f>
        <v>5747.18</v>
      </c>
      <c r="K112" s="307"/>
    </row>
    <row r="113" spans="1:12" s="36" customFormat="1" ht="18.75" customHeight="1" x14ac:dyDescent="0.2">
      <c r="A113" s="137">
        <v>5</v>
      </c>
      <c r="B113" s="167"/>
      <c r="C113" s="136" t="s">
        <v>117</v>
      </c>
      <c r="D113" s="487"/>
      <c r="E113" s="487"/>
      <c r="F113" s="487"/>
      <c r="G113" s="487"/>
      <c r="H113" s="487"/>
      <c r="I113" s="418"/>
      <c r="J113" s="441"/>
      <c r="K113" s="307"/>
    </row>
    <row r="114" spans="1:12" s="36" customFormat="1" ht="12.95" customHeight="1" thickBot="1" x14ac:dyDescent="0.25">
      <c r="A114" s="397" t="s">
        <v>98</v>
      </c>
      <c r="B114" s="242"/>
      <c r="C114" s="243" t="s">
        <v>320</v>
      </c>
      <c r="D114" s="223"/>
      <c r="E114" s="223"/>
      <c r="F114" s="223"/>
      <c r="G114" s="223"/>
      <c r="H114" s="376"/>
      <c r="I114" s="472"/>
      <c r="J114" s="472"/>
      <c r="K114" s="244"/>
    </row>
    <row r="115" spans="1:12" s="301" customFormat="1" ht="17.25" customHeight="1" x14ac:dyDescent="0.2">
      <c r="A115" s="226" t="s">
        <v>200</v>
      </c>
      <c r="B115" s="250">
        <v>98504</v>
      </c>
      <c r="C115" s="251" t="s">
        <v>276</v>
      </c>
      <c r="D115" s="226" t="s">
        <v>76</v>
      </c>
      <c r="E115" s="187">
        <v>225</v>
      </c>
      <c r="F115" s="227">
        <v>21.49</v>
      </c>
      <c r="G115" s="233">
        <f>(F115*$E$9)+F115</f>
        <v>26.86</v>
      </c>
      <c r="H115" s="466">
        <f>E115*G115</f>
        <v>6043.5</v>
      </c>
      <c r="I115" s="353">
        <f>(H115*65%)</f>
        <v>3928.28</v>
      </c>
      <c r="J115" s="366">
        <f>(H115*35%)</f>
        <v>2115.23</v>
      </c>
      <c r="K115" s="307"/>
    </row>
    <row r="116" spans="1:12" s="510" customFormat="1" ht="17.25" customHeight="1" x14ac:dyDescent="0.2">
      <c r="A116" s="226" t="s">
        <v>368</v>
      </c>
      <c r="B116" s="250">
        <v>98503</v>
      </c>
      <c r="C116" s="251" t="s">
        <v>367</v>
      </c>
      <c r="D116" s="448" t="s">
        <v>76</v>
      </c>
      <c r="E116" s="187">
        <v>50</v>
      </c>
      <c r="F116" s="265">
        <v>28.05</v>
      </c>
      <c r="G116" s="618">
        <f>(F116*$E$9)+F116</f>
        <v>35.06</v>
      </c>
      <c r="H116" s="473">
        <f>E116*G116</f>
        <v>1753</v>
      </c>
      <c r="I116" s="353">
        <f>(H116*65%)</f>
        <v>1139.45</v>
      </c>
      <c r="J116" s="366">
        <f>(H116*35%)</f>
        <v>613.54999999999995</v>
      </c>
      <c r="K116" s="307"/>
    </row>
    <row r="117" spans="1:12" s="572" customFormat="1" ht="36.75" customHeight="1" x14ac:dyDescent="0.2">
      <c r="A117" s="220" t="s">
        <v>369</v>
      </c>
      <c r="B117" s="247">
        <v>87247</v>
      </c>
      <c r="C117" s="253" t="s">
        <v>380</v>
      </c>
      <c r="D117" s="292" t="s">
        <v>76</v>
      </c>
      <c r="E117" s="293">
        <v>30</v>
      </c>
      <c r="F117" s="258">
        <v>48.45</v>
      </c>
      <c r="G117" s="219">
        <f>(F117*$E$9)+F117</f>
        <v>60.56</v>
      </c>
      <c r="H117" s="473">
        <f>E117*G117</f>
        <v>1816.8</v>
      </c>
      <c r="I117" s="353">
        <f>(H117*65%)</f>
        <v>1180.92</v>
      </c>
      <c r="J117" s="365" t="s">
        <v>410</v>
      </c>
      <c r="K117" s="307"/>
    </row>
    <row r="118" spans="1:12" s="572" customFormat="1" ht="36.75" customHeight="1" x14ac:dyDescent="0.2">
      <c r="A118" s="220" t="s">
        <v>382</v>
      </c>
      <c r="B118" s="247">
        <v>87248</v>
      </c>
      <c r="C118" s="253" t="s">
        <v>381</v>
      </c>
      <c r="D118" s="238" t="s">
        <v>76</v>
      </c>
      <c r="E118" s="293">
        <v>260</v>
      </c>
      <c r="F118" s="282">
        <v>43.19</v>
      </c>
      <c r="G118" s="184">
        <f>(F118*$E$9)+F118</f>
        <v>53.99</v>
      </c>
      <c r="H118" s="473">
        <f>E118*G118</f>
        <v>14037.4</v>
      </c>
      <c r="I118" s="353">
        <f>(H118*65%)</f>
        <v>9124.31</v>
      </c>
      <c r="J118" s="365">
        <f>(H118*35%)</f>
        <v>4913.09</v>
      </c>
      <c r="K118" s="307"/>
    </row>
    <row r="119" spans="1:12" s="572" customFormat="1" ht="17.25" customHeight="1" x14ac:dyDescent="0.2">
      <c r="A119" s="393"/>
      <c r="B119" s="325"/>
      <c r="C119" s="336" t="s">
        <v>281</v>
      </c>
      <c r="D119" s="342"/>
      <c r="E119" s="343"/>
      <c r="F119" s="339"/>
      <c r="G119" s="318"/>
      <c r="H119" s="375">
        <f>SUM(H115:H118)</f>
        <v>23650.7</v>
      </c>
      <c r="I119" s="389">
        <f>SUM(I115:I118)</f>
        <v>15372.96</v>
      </c>
      <c r="J119" s="370">
        <f>SUM(J115:J118)</f>
        <v>7641.87</v>
      </c>
      <c r="K119" s="179"/>
    </row>
    <row r="120" spans="1:12" s="35" customFormat="1" ht="16.5" customHeight="1" thickBot="1" x14ac:dyDescent="0.25">
      <c r="A120" s="397" t="s">
        <v>96</v>
      </c>
      <c r="B120" s="242"/>
      <c r="C120" s="243" t="s">
        <v>321</v>
      </c>
      <c r="D120" s="223"/>
      <c r="E120" s="223"/>
      <c r="F120" s="223"/>
      <c r="G120" s="223"/>
      <c r="H120" s="376"/>
      <c r="I120" s="472"/>
      <c r="J120" s="472"/>
      <c r="K120" s="538"/>
      <c r="L120" s="36"/>
    </row>
    <row r="121" spans="1:12" s="35" customFormat="1" ht="51" x14ac:dyDescent="0.2">
      <c r="A121" s="220" t="s">
        <v>201</v>
      </c>
      <c r="B121" s="247">
        <v>87769</v>
      </c>
      <c r="C121" s="291" t="s">
        <v>196</v>
      </c>
      <c r="D121" s="292" t="s">
        <v>76</v>
      </c>
      <c r="E121" s="293">
        <v>30</v>
      </c>
      <c r="F121" s="258">
        <v>110.84</v>
      </c>
      <c r="G121" s="219">
        <f>(F121*$E$9)+F121</f>
        <v>138.55000000000001</v>
      </c>
      <c r="H121" s="473">
        <f>E121*G121</f>
        <v>4156.5</v>
      </c>
      <c r="I121" s="353">
        <f>(H121*65%)</f>
        <v>2701.73</v>
      </c>
      <c r="J121" s="365">
        <f>(H121*35%)</f>
        <v>1454.78</v>
      </c>
      <c r="K121" s="538"/>
      <c r="L121" s="36"/>
    </row>
    <row r="122" spans="1:12" s="35" customFormat="1" ht="38.25" x14ac:dyDescent="0.2">
      <c r="A122" s="220" t="s">
        <v>202</v>
      </c>
      <c r="B122" s="247">
        <v>87248</v>
      </c>
      <c r="C122" s="253" t="s">
        <v>118</v>
      </c>
      <c r="D122" s="292" t="s">
        <v>76</v>
      </c>
      <c r="E122" s="293">
        <v>30</v>
      </c>
      <c r="F122" s="258">
        <v>43.19</v>
      </c>
      <c r="G122" s="219">
        <f>(F122*$E$9)+F122</f>
        <v>53.99</v>
      </c>
      <c r="H122" s="473">
        <f>E122*G122</f>
        <v>1619.7</v>
      </c>
      <c r="I122" s="353">
        <f>(H122*65%)</f>
        <v>1052.81</v>
      </c>
      <c r="J122" s="365">
        <f>(H122*35%)</f>
        <v>566.9</v>
      </c>
      <c r="K122" s="140"/>
      <c r="L122" s="109"/>
    </row>
    <row r="123" spans="1:12" s="35" customFormat="1" ht="12.75" x14ac:dyDescent="0.2">
      <c r="A123" s="393"/>
      <c r="B123" s="325"/>
      <c r="C123" s="336" t="s">
        <v>281</v>
      </c>
      <c r="D123" s="342"/>
      <c r="E123" s="343"/>
      <c r="F123" s="339"/>
      <c r="G123" s="318"/>
      <c r="H123" s="375">
        <f>SUM(H121:H122)</f>
        <v>5776.2</v>
      </c>
      <c r="I123" s="389">
        <f>SUM(I121:I122)</f>
        <v>3754.54</v>
      </c>
      <c r="J123" s="370">
        <f>SUM(J121:J122)</f>
        <v>2021.68</v>
      </c>
      <c r="K123" s="140"/>
      <c r="L123" s="109"/>
    </row>
    <row r="124" spans="1:12" s="35" customFormat="1" ht="12.95" customHeight="1" x14ac:dyDescent="0.2">
      <c r="A124" s="458"/>
      <c r="B124" s="463"/>
      <c r="C124" s="573" t="s">
        <v>302</v>
      </c>
      <c r="D124" s="720"/>
      <c r="E124" s="721"/>
      <c r="F124" s="721"/>
      <c r="G124" s="721"/>
      <c r="H124" s="451">
        <f>H123+H119</f>
        <v>29426.9</v>
      </c>
      <c r="I124" s="460">
        <f>I119+I123</f>
        <v>19127.5</v>
      </c>
      <c r="J124" s="452">
        <f>J119+J123</f>
        <v>9663.5499999999993</v>
      </c>
      <c r="K124" s="140"/>
      <c r="L124" s="109"/>
    </row>
    <row r="125" spans="1:12" s="453" customFormat="1" ht="13.5" customHeight="1" x14ac:dyDescent="0.2">
      <c r="A125" s="574"/>
      <c r="B125" s="556"/>
      <c r="C125" s="575" t="s">
        <v>322</v>
      </c>
      <c r="D125" s="576"/>
      <c r="E125" s="577"/>
      <c r="F125" s="577"/>
      <c r="G125" s="577"/>
      <c r="H125" s="563">
        <f>H119</f>
        <v>23650.7</v>
      </c>
      <c r="I125" s="536">
        <f>I119</f>
        <v>15372.96</v>
      </c>
      <c r="J125" s="578">
        <f>J119</f>
        <v>7641.87</v>
      </c>
      <c r="K125" s="140"/>
    </row>
    <row r="126" spans="1:12" s="35" customFormat="1" ht="12.75" x14ac:dyDescent="0.2">
      <c r="A126" s="574"/>
      <c r="B126" s="556"/>
      <c r="C126" s="575" t="s">
        <v>323</v>
      </c>
      <c r="D126" s="722"/>
      <c r="E126" s="723"/>
      <c r="F126" s="723"/>
      <c r="G126" s="723"/>
      <c r="H126" s="563">
        <f>H123</f>
        <v>5776.2</v>
      </c>
      <c r="I126" s="536">
        <f>I123</f>
        <v>3754.54</v>
      </c>
      <c r="J126" s="578">
        <f>J123</f>
        <v>2021.68</v>
      </c>
      <c r="K126" s="140"/>
      <c r="L126" s="36"/>
    </row>
    <row r="127" spans="1:12" s="35" customFormat="1" ht="12.75" x14ac:dyDescent="0.2">
      <c r="A127" s="137" t="s">
        <v>189</v>
      </c>
      <c r="B127" s="167"/>
      <c r="C127" s="136" t="s">
        <v>324</v>
      </c>
      <c r="D127" s="487"/>
      <c r="E127" s="487"/>
      <c r="F127" s="487"/>
      <c r="G127" s="487"/>
      <c r="H127" s="487"/>
      <c r="I127" s="418"/>
      <c r="J127" s="441"/>
      <c r="K127" s="140"/>
      <c r="L127" s="36"/>
    </row>
    <row r="128" spans="1:12" s="35" customFormat="1" ht="38.25" customHeight="1" x14ac:dyDescent="0.2">
      <c r="A128" s="220" t="s">
        <v>197</v>
      </c>
      <c r="B128" s="250">
        <v>101878</v>
      </c>
      <c r="C128" s="249" t="s">
        <v>143</v>
      </c>
      <c r="D128" s="238" t="s">
        <v>50</v>
      </c>
      <c r="E128" s="293">
        <v>2</v>
      </c>
      <c r="F128" s="282">
        <v>641.13</v>
      </c>
      <c r="G128" s="219">
        <f t="shared" ref="G128:G144" si="10">(F128*$E$9)+F128</f>
        <v>801.41</v>
      </c>
      <c r="H128" s="473">
        <f t="shared" ref="H128:H144" si="11">E128*G128</f>
        <v>1602.82</v>
      </c>
      <c r="I128" s="353">
        <f t="shared" ref="I128:I144" si="12">(H128*65%)</f>
        <v>1041.83</v>
      </c>
      <c r="J128" s="365">
        <f>H128*35%</f>
        <v>560.99</v>
      </c>
      <c r="K128" s="140"/>
      <c r="L128" s="109"/>
    </row>
    <row r="129" spans="1:12" s="453" customFormat="1" ht="32.25" customHeight="1" x14ac:dyDescent="0.2">
      <c r="A129" s="220" t="s">
        <v>198</v>
      </c>
      <c r="B129" s="250">
        <v>93654</v>
      </c>
      <c r="C129" s="253" t="s">
        <v>128</v>
      </c>
      <c r="D129" s="238" t="s">
        <v>50</v>
      </c>
      <c r="E129" s="293">
        <v>12</v>
      </c>
      <c r="F129" s="282">
        <v>11.76</v>
      </c>
      <c r="G129" s="219">
        <f t="shared" si="10"/>
        <v>14.7</v>
      </c>
      <c r="H129" s="473">
        <f t="shared" si="11"/>
        <v>176.4</v>
      </c>
      <c r="I129" s="353">
        <f t="shared" si="12"/>
        <v>114.66</v>
      </c>
      <c r="J129" s="365">
        <f t="shared" ref="J129:J144" si="13">(H129*35%)</f>
        <v>61.74</v>
      </c>
      <c r="K129" s="140"/>
    </row>
    <row r="130" spans="1:12" s="180" customFormat="1" ht="31.5" customHeight="1" x14ac:dyDescent="0.2">
      <c r="A130" s="220" t="s">
        <v>233</v>
      </c>
      <c r="B130" s="250">
        <v>93655</v>
      </c>
      <c r="C130" s="253" t="s">
        <v>129</v>
      </c>
      <c r="D130" s="238" t="s">
        <v>50</v>
      </c>
      <c r="E130" s="293">
        <v>7</v>
      </c>
      <c r="F130" s="282">
        <v>12.89</v>
      </c>
      <c r="G130" s="219">
        <f t="shared" si="10"/>
        <v>16.11</v>
      </c>
      <c r="H130" s="473">
        <f t="shared" si="11"/>
        <v>112.77</v>
      </c>
      <c r="I130" s="353">
        <f t="shared" si="12"/>
        <v>73.3</v>
      </c>
      <c r="J130" s="365">
        <f t="shared" si="13"/>
        <v>39.47</v>
      </c>
      <c r="K130" s="140"/>
    </row>
    <row r="131" spans="1:12" s="539" customFormat="1" ht="26.25" customHeight="1" x14ac:dyDescent="0.2">
      <c r="A131" s="220" t="s">
        <v>234</v>
      </c>
      <c r="B131" s="250">
        <v>93657</v>
      </c>
      <c r="C131" s="253" t="s">
        <v>144</v>
      </c>
      <c r="D131" s="238" t="s">
        <v>50</v>
      </c>
      <c r="E131" s="293">
        <v>1</v>
      </c>
      <c r="F131" s="282">
        <v>14.24</v>
      </c>
      <c r="G131" s="219">
        <f t="shared" si="10"/>
        <v>17.8</v>
      </c>
      <c r="H131" s="473">
        <f t="shared" si="11"/>
        <v>17.8</v>
      </c>
      <c r="I131" s="353">
        <f t="shared" si="12"/>
        <v>11.57</v>
      </c>
      <c r="J131" s="365">
        <f t="shared" si="13"/>
        <v>6.23</v>
      </c>
      <c r="K131" s="140"/>
    </row>
    <row r="132" spans="1:12" s="539" customFormat="1" ht="28.5" customHeight="1" x14ac:dyDescent="0.2">
      <c r="A132" s="220" t="s">
        <v>235</v>
      </c>
      <c r="B132" s="247">
        <v>91953</v>
      </c>
      <c r="C132" s="294" t="s">
        <v>130</v>
      </c>
      <c r="D132" s="238" t="s">
        <v>50</v>
      </c>
      <c r="E132" s="293">
        <v>9</v>
      </c>
      <c r="F132" s="282">
        <v>24.72</v>
      </c>
      <c r="G132" s="219">
        <f t="shared" si="10"/>
        <v>30.9</v>
      </c>
      <c r="H132" s="473">
        <f t="shared" si="11"/>
        <v>278.10000000000002</v>
      </c>
      <c r="I132" s="353">
        <f t="shared" si="12"/>
        <v>180.77</v>
      </c>
      <c r="J132" s="365">
        <f t="shared" si="13"/>
        <v>97.34</v>
      </c>
      <c r="K132" s="176"/>
    </row>
    <row r="133" spans="1:12" s="35" customFormat="1" ht="25.5" x14ac:dyDescent="0.2">
      <c r="A133" s="220" t="s">
        <v>236</v>
      </c>
      <c r="B133" s="247">
        <v>91958</v>
      </c>
      <c r="C133" s="294" t="s">
        <v>131</v>
      </c>
      <c r="D133" s="238" t="s">
        <v>50</v>
      </c>
      <c r="E133" s="293">
        <v>4</v>
      </c>
      <c r="F133" s="282">
        <v>31.65</v>
      </c>
      <c r="G133" s="219">
        <f t="shared" si="10"/>
        <v>39.56</v>
      </c>
      <c r="H133" s="473">
        <f t="shared" si="11"/>
        <v>158.24</v>
      </c>
      <c r="I133" s="353">
        <f t="shared" si="12"/>
        <v>102.86</v>
      </c>
      <c r="J133" s="365">
        <f t="shared" si="13"/>
        <v>55.38</v>
      </c>
      <c r="K133" s="140"/>
    </row>
    <row r="134" spans="1:12" s="35" customFormat="1" ht="25.5" x14ac:dyDescent="0.2">
      <c r="A134" s="220" t="s">
        <v>237</v>
      </c>
      <c r="B134" s="247">
        <v>91967</v>
      </c>
      <c r="C134" s="294" t="s">
        <v>132</v>
      </c>
      <c r="D134" s="238" t="s">
        <v>50</v>
      </c>
      <c r="E134" s="293">
        <v>1</v>
      </c>
      <c r="F134" s="282">
        <v>53.77</v>
      </c>
      <c r="G134" s="219">
        <f t="shared" si="10"/>
        <v>67.209999999999994</v>
      </c>
      <c r="H134" s="473">
        <f t="shared" si="11"/>
        <v>67.209999999999994</v>
      </c>
      <c r="I134" s="353">
        <f t="shared" si="12"/>
        <v>43.69</v>
      </c>
      <c r="J134" s="365">
        <f t="shared" si="13"/>
        <v>23.52</v>
      </c>
      <c r="K134" s="140"/>
    </row>
    <row r="135" spans="1:12" s="35" customFormat="1" ht="25.5" customHeight="1" x14ac:dyDescent="0.2">
      <c r="A135" s="220" t="s">
        <v>238</v>
      </c>
      <c r="B135" s="247">
        <v>97593</v>
      </c>
      <c r="C135" s="294" t="s">
        <v>133</v>
      </c>
      <c r="D135" s="238" t="s">
        <v>50</v>
      </c>
      <c r="E135" s="293">
        <v>43</v>
      </c>
      <c r="F135" s="282">
        <v>189.05</v>
      </c>
      <c r="G135" s="219">
        <f t="shared" si="10"/>
        <v>236.31</v>
      </c>
      <c r="H135" s="473">
        <f t="shared" si="11"/>
        <v>10161.33</v>
      </c>
      <c r="I135" s="353">
        <f t="shared" si="12"/>
        <v>6604.86</v>
      </c>
      <c r="J135" s="365">
        <f t="shared" si="13"/>
        <v>3556.47</v>
      </c>
      <c r="K135" s="140"/>
    </row>
    <row r="136" spans="1:12" s="35" customFormat="1" ht="32.25" customHeight="1" x14ac:dyDescent="0.2">
      <c r="A136" s="220" t="s">
        <v>239</v>
      </c>
      <c r="B136" s="247">
        <v>92000</v>
      </c>
      <c r="C136" s="294" t="s">
        <v>134</v>
      </c>
      <c r="D136" s="238" t="s">
        <v>50</v>
      </c>
      <c r="E136" s="293">
        <v>29</v>
      </c>
      <c r="F136" s="282">
        <v>26.16</v>
      </c>
      <c r="G136" s="219">
        <f t="shared" si="10"/>
        <v>32.700000000000003</v>
      </c>
      <c r="H136" s="473">
        <f t="shared" si="11"/>
        <v>948.3</v>
      </c>
      <c r="I136" s="353">
        <f t="shared" si="12"/>
        <v>616.4</v>
      </c>
      <c r="J136" s="365">
        <f t="shared" si="13"/>
        <v>331.91</v>
      </c>
      <c r="K136" s="140"/>
    </row>
    <row r="137" spans="1:12" s="35" customFormat="1" ht="27.75" customHeight="1" x14ac:dyDescent="0.2">
      <c r="A137" s="220" t="s">
        <v>240</v>
      </c>
      <c r="B137" s="247">
        <v>92004</v>
      </c>
      <c r="C137" s="294" t="s">
        <v>135</v>
      </c>
      <c r="D137" s="238" t="s">
        <v>50</v>
      </c>
      <c r="E137" s="293">
        <v>8</v>
      </c>
      <c r="F137" s="282">
        <v>48.47</v>
      </c>
      <c r="G137" s="219">
        <f t="shared" si="10"/>
        <v>60.59</v>
      </c>
      <c r="H137" s="473">
        <f t="shared" si="11"/>
        <v>484.72</v>
      </c>
      <c r="I137" s="353">
        <f t="shared" si="12"/>
        <v>315.07</v>
      </c>
      <c r="J137" s="365">
        <f t="shared" si="13"/>
        <v>169.65</v>
      </c>
      <c r="K137" s="140"/>
    </row>
    <row r="138" spans="1:12" s="35" customFormat="1" ht="27.75" customHeight="1" x14ac:dyDescent="0.2">
      <c r="A138" s="220" t="s">
        <v>241</v>
      </c>
      <c r="B138" s="247">
        <v>91993</v>
      </c>
      <c r="C138" s="294" t="s">
        <v>136</v>
      </c>
      <c r="D138" s="238" t="s">
        <v>50</v>
      </c>
      <c r="E138" s="293">
        <v>16</v>
      </c>
      <c r="F138" s="282">
        <v>39.89</v>
      </c>
      <c r="G138" s="219">
        <f t="shared" si="10"/>
        <v>49.86</v>
      </c>
      <c r="H138" s="473">
        <f t="shared" si="11"/>
        <v>797.76</v>
      </c>
      <c r="I138" s="353">
        <f t="shared" si="12"/>
        <v>518.54</v>
      </c>
      <c r="J138" s="365">
        <f t="shared" si="13"/>
        <v>279.22000000000003</v>
      </c>
      <c r="K138" s="140"/>
    </row>
    <row r="139" spans="1:12" s="35" customFormat="1" ht="27.75" customHeight="1" x14ac:dyDescent="0.2">
      <c r="A139" s="220" t="s">
        <v>242</v>
      </c>
      <c r="B139" s="247">
        <v>91983</v>
      </c>
      <c r="C139" s="295" t="s">
        <v>174</v>
      </c>
      <c r="D139" s="272" t="s">
        <v>50</v>
      </c>
      <c r="E139" s="257">
        <v>8</v>
      </c>
      <c r="F139" s="258">
        <v>98.89</v>
      </c>
      <c r="G139" s="259">
        <f t="shared" si="10"/>
        <v>123.61</v>
      </c>
      <c r="H139" s="466">
        <f t="shared" si="11"/>
        <v>988.88</v>
      </c>
      <c r="I139" s="353">
        <f t="shared" si="12"/>
        <v>642.77</v>
      </c>
      <c r="J139" s="365">
        <f t="shared" si="13"/>
        <v>346.11</v>
      </c>
      <c r="K139" s="140"/>
    </row>
    <row r="140" spans="1:12" s="104" customFormat="1" ht="38.25" x14ac:dyDescent="0.2">
      <c r="A140" s="220" t="s">
        <v>243</v>
      </c>
      <c r="B140" s="247">
        <v>91932</v>
      </c>
      <c r="C140" s="295" t="s">
        <v>272</v>
      </c>
      <c r="D140" s="273" t="s">
        <v>81</v>
      </c>
      <c r="E140" s="273">
        <v>24.95</v>
      </c>
      <c r="F140" s="269">
        <v>15.62</v>
      </c>
      <c r="G140" s="187">
        <f t="shared" si="10"/>
        <v>19.53</v>
      </c>
      <c r="H140" s="467">
        <f t="shared" si="11"/>
        <v>487.27</v>
      </c>
      <c r="I140" s="353">
        <f t="shared" si="12"/>
        <v>316.73</v>
      </c>
      <c r="J140" s="365">
        <f t="shared" si="13"/>
        <v>170.54</v>
      </c>
      <c r="K140" s="307"/>
      <c r="L140" s="35"/>
    </row>
    <row r="141" spans="1:12" s="35" customFormat="1" ht="25.5" x14ac:dyDescent="0.2">
      <c r="A141" s="220" t="s">
        <v>244</v>
      </c>
      <c r="B141" s="247">
        <v>91926</v>
      </c>
      <c r="C141" s="295" t="s">
        <v>137</v>
      </c>
      <c r="D141" s="273" t="s">
        <v>81</v>
      </c>
      <c r="E141" s="273">
        <v>1236.6099999999999</v>
      </c>
      <c r="F141" s="269">
        <v>4.18</v>
      </c>
      <c r="G141" s="273">
        <f t="shared" si="10"/>
        <v>5.2249999999999996</v>
      </c>
      <c r="H141" s="467">
        <f t="shared" si="11"/>
        <v>6461.29</v>
      </c>
      <c r="I141" s="353">
        <f t="shared" si="12"/>
        <v>4199.84</v>
      </c>
      <c r="J141" s="365">
        <f t="shared" si="13"/>
        <v>2261.4499999999998</v>
      </c>
      <c r="K141" s="179"/>
    </row>
    <row r="142" spans="1:12" s="35" customFormat="1" ht="25.5" x14ac:dyDescent="0.2">
      <c r="A142" s="220" t="s">
        <v>245</v>
      </c>
      <c r="B142" s="247">
        <v>91930</v>
      </c>
      <c r="C142" s="295" t="s">
        <v>121</v>
      </c>
      <c r="D142" s="238" t="s">
        <v>81</v>
      </c>
      <c r="E142" s="293">
        <v>309.3</v>
      </c>
      <c r="F142" s="282">
        <v>9.4499999999999993</v>
      </c>
      <c r="G142" s="219">
        <f t="shared" si="10"/>
        <v>11.81</v>
      </c>
      <c r="H142" s="473">
        <f t="shared" si="11"/>
        <v>3652.83</v>
      </c>
      <c r="I142" s="353">
        <f t="shared" si="12"/>
        <v>2374.34</v>
      </c>
      <c r="J142" s="365">
        <f t="shared" si="13"/>
        <v>1278.49</v>
      </c>
      <c r="K142" s="140"/>
    </row>
    <row r="143" spans="1:12" s="35" customFormat="1" ht="38.25" x14ac:dyDescent="0.2">
      <c r="A143" s="220" t="s">
        <v>246</v>
      </c>
      <c r="B143" s="247">
        <v>91836</v>
      </c>
      <c r="C143" s="295" t="s">
        <v>138</v>
      </c>
      <c r="D143" s="220" t="s">
        <v>81</v>
      </c>
      <c r="E143" s="221">
        <v>154.55000000000001</v>
      </c>
      <c r="F143" s="188">
        <v>11.82</v>
      </c>
      <c r="G143" s="219">
        <f t="shared" si="10"/>
        <v>14.78</v>
      </c>
      <c r="H143" s="473">
        <f t="shared" si="11"/>
        <v>2284.25</v>
      </c>
      <c r="I143" s="353">
        <f t="shared" si="12"/>
        <v>1484.76</v>
      </c>
      <c r="J143" s="365">
        <f t="shared" si="13"/>
        <v>799.49</v>
      </c>
      <c r="K143" s="140"/>
      <c r="L143" s="177"/>
    </row>
    <row r="144" spans="1:12" s="35" customFormat="1" ht="36.75" customHeight="1" x14ac:dyDescent="0.2">
      <c r="A144" s="220" t="s">
        <v>273</v>
      </c>
      <c r="B144" s="247">
        <v>91856</v>
      </c>
      <c r="C144" s="295" t="s">
        <v>139</v>
      </c>
      <c r="D144" s="220" t="s">
        <v>81</v>
      </c>
      <c r="E144" s="221">
        <v>68.150000000000006</v>
      </c>
      <c r="F144" s="188">
        <v>11.85</v>
      </c>
      <c r="G144" s="219">
        <f t="shared" si="10"/>
        <v>14.81</v>
      </c>
      <c r="H144" s="473">
        <f t="shared" si="11"/>
        <v>1009.3</v>
      </c>
      <c r="I144" s="353">
        <f t="shared" si="12"/>
        <v>656.05</v>
      </c>
      <c r="J144" s="365">
        <f t="shared" si="13"/>
        <v>353.26</v>
      </c>
      <c r="K144" s="140"/>
    </row>
    <row r="145" spans="1:12" s="35" customFormat="1" ht="15.75" customHeight="1" x14ac:dyDescent="0.2">
      <c r="A145" s="315"/>
      <c r="B145" s="314"/>
      <c r="C145" s="344" t="s">
        <v>281</v>
      </c>
      <c r="D145" s="315"/>
      <c r="E145" s="316"/>
      <c r="F145" s="317"/>
      <c r="G145" s="318"/>
      <c r="H145" s="474">
        <f>SUM(H128:H144)</f>
        <v>29689.27</v>
      </c>
      <c r="I145" s="389">
        <f>SUM(I128:I144)</f>
        <v>19298.04</v>
      </c>
      <c r="J145" s="370">
        <f>SUM(J128:J144)</f>
        <v>10391.26</v>
      </c>
      <c r="K145" s="140"/>
    </row>
    <row r="146" spans="1:12" s="35" customFormat="1" ht="14.25" customHeight="1" x14ac:dyDescent="0.2">
      <c r="A146" s="449"/>
      <c r="B146" s="512"/>
      <c r="C146" s="513" t="s">
        <v>325</v>
      </c>
      <c r="D146" s="714"/>
      <c r="E146" s="715"/>
      <c r="F146" s="715"/>
      <c r="G146" s="715"/>
      <c r="H146" s="511">
        <f>H145</f>
        <v>29689.27</v>
      </c>
      <c r="I146" s="460">
        <f t="shared" ref="I146" si="14">(H146*65%)</f>
        <v>19298.03</v>
      </c>
      <c r="J146" s="459">
        <f t="shared" ref="J146" si="15">(H146*35%)</f>
        <v>10391.24</v>
      </c>
      <c r="K146" s="140"/>
    </row>
    <row r="147" spans="1:12" s="177" customFormat="1" ht="12.75" x14ac:dyDescent="0.2">
      <c r="A147" s="137" t="s">
        <v>126</v>
      </c>
      <c r="B147" s="167"/>
      <c r="C147" s="136" t="s">
        <v>326</v>
      </c>
      <c r="D147" s="486"/>
      <c r="E147" s="486"/>
      <c r="F147" s="486"/>
      <c r="G147" s="486"/>
      <c r="H147" s="486"/>
      <c r="I147" s="418"/>
      <c r="J147" s="441"/>
      <c r="K147" s="179"/>
      <c r="L147" s="35"/>
    </row>
    <row r="148" spans="1:12" s="180" customFormat="1" ht="25.5" x14ac:dyDescent="0.2">
      <c r="A148" s="220" t="s">
        <v>247</v>
      </c>
      <c r="B148" s="247">
        <v>86902</v>
      </c>
      <c r="C148" s="253" t="s">
        <v>146</v>
      </c>
      <c r="D148" s="220" t="s">
        <v>50</v>
      </c>
      <c r="E148" s="221">
        <v>1</v>
      </c>
      <c r="F148" s="188">
        <v>287.19</v>
      </c>
      <c r="G148" s="219">
        <f t="shared" ref="G148:G156" si="16">(F148*$E$9)+F148</f>
        <v>358.99</v>
      </c>
      <c r="H148" s="473">
        <f t="shared" ref="H148:H156" si="17">E148*G148</f>
        <v>358.99</v>
      </c>
      <c r="I148" s="353">
        <f t="shared" ref="I148:I156" si="18">(H148*65%)</f>
        <v>233.34</v>
      </c>
      <c r="J148" s="365">
        <f t="shared" ref="J148:J156" si="19">(H148*35%)</f>
        <v>125.65</v>
      </c>
      <c r="K148" s="140"/>
      <c r="L148" s="35"/>
    </row>
    <row r="149" spans="1:12" s="35" customFormat="1" ht="25.5" x14ac:dyDescent="0.2">
      <c r="A149" s="220" t="s">
        <v>248</v>
      </c>
      <c r="B149" s="247">
        <v>86906</v>
      </c>
      <c r="C149" s="253" t="s">
        <v>140</v>
      </c>
      <c r="D149" s="220" t="s">
        <v>50</v>
      </c>
      <c r="E149" s="221">
        <v>1</v>
      </c>
      <c r="F149" s="188">
        <v>101.33</v>
      </c>
      <c r="G149" s="219">
        <f t="shared" si="16"/>
        <v>126.66</v>
      </c>
      <c r="H149" s="473">
        <f t="shared" si="17"/>
        <v>126.66</v>
      </c>
      <c r="I149" s="353">
        <f t="shared" si="18"/>
        <v>82.33</v>
      </c>
      <c r="J149" s="365">
        <f t="shared" si="19"/>
        <v>44.33</v>
      </c>
      <c r="K149" s="140"/>
    </row>
    <row r="150" spans="1:12" s="35" customFormat="1" ht="33" customHeight="1" x14ac:dyDescent="0.2">
      <c r="A150" s="220" t="s">
        <v>249</v>
      </c>
      <c r="B150" s="247">
        <v>86888</v>
      </c>
      <c r="C150" s="253" t="s">
        <v>145</v>
      </c>
      <c r="D150" s="220" t="s">
        <v>50</v>
      </c>
      <c r="E150" s="221">
        <v>1</v>
      </c>
      <c r="F150" s="188">
        <v>434.3</v>
      </c>
      <c r="G150" s="219">
        <f t="shared" si="16"/>
        <v>542.88</v>
      </c>
      <c r="H150" s="473">
        <f t="shared" si="17"/>
        <v>542.88</v>
      </c>
      <c r="I150" s="353">
        <f t="shared" si="18"/>
        <v>352.87</v>
      </c>
      <c r="J150" s="365">
        <f t="shared" si="19"/>
        <v>190.01</v>
      </c>
      <c r="K150" s="140"/>
    </row>
    <row r="151" spans="1:12" s="453" customFormat="1" ht="27.95" customHeight="1" x14ac:dyDescent="0.2">
      <c r="A151" s="220" t="s">
        <v>250</v>
      </c>
      <c r="B151" s="247">
        <v>89362</v>
      </c>
      <c r="C151" s="253" t="s">
        <v>141</v>
      </c>
      <c r="D151" s="220" t="s">
        <v>50</v>
      </c>
      <c r="E151" s="221">
        <v>10</v>
      </c>
      <c r="F151" s="188">
        <v>8.7100000000000009</v>
      </c>
      <c r="G151" s="219">
        <f t="shared" si="16"/>
        <v>10.89</v>
      </c>
      <c r="H151" s="473">
        <f t="shared" si="17"/>
        <v>108.9</v>
      </c>
      <c r="I151" s="353">
        <f t="shared" si="18"/>
        <v>70.790000000000006</v>
      </c>
      <c r="J151" s="365">
        <f t="shared" si="19"/>
        <v>38.119999999999997</v>
      </c>
      <c r="K151" s="179"/>
    </row>
    <row r="152" spans="1:12" s="180" customFormat="1" ht="12.95" customHeight="1" x14ac:dyDescent="0.2">
      <c r="A152" s="220" t="s">
        <v>251</v>
      </c>
      <c r="B152" s="247">
        <v>89395</v>
      </c>
      <c r="C152" s="249" t="s">
        <v>142</v>
      </c>
      <c r="D152" s="220" t="s">
        <v>50</v>
      </c>
      <c r="E152" s="221">
        <v>5</v>
      </c>
      <c r="F152" s="188">
        <v>12.3</v>
      </c>
      <c r="G152" s="219">
        <f t="shared" si="16"/>
        <v>15.38</v>
      </c>
      <c r="H152" s="473">
        <f t="shared" si="17"/>
        <v>76.900000000000006</v>
      </c>
      <c r="I152" s="353">
        <f t="shared" si="18"/>
        <v>49.99</v>
      </c>
      <c r="J152" s="365">
        <f t="shared" si="19"/>
        <v>26.92</v>
      </c>
      <c r="K152" s="307"/>
    </row>
    <row r="153" spans="1:12" s="35" customFormat="1" ht="37.5" customHeight="1" x14ac:dyDescent="0.2">
      <c r="A153" s="220" t="s">
        <v>252</v>
      </c>
      <c r="B153" s="247">
        <v>89957</v>
      </c>
      <c r="C153" s="253" t="s">
        <v>123</v>
      </c>
      <c r="D153" s="220" t="s">
        <v>50</v>
      </c>
      <c r="E153" s="221">
        <v>8</v>
      </c>
      <c r="F153" s="188">
        <v>135.49</v>
      </c>
      <c r="G153" s="219">
        <f t="shared" si="16"/>
        <v>169.36</v>
      </c>
      <c r="H153" s="473">
        <f t="shared" si="17"/>
        <v>1354.88</v>
      </c>
      <c r="I153" s="353">
        <f t="shared" si="18"/>
        <v>880.67</v>
      </c>
      <c r="J153" s="365">
        <f t="shared" si="19"/>
        <v>474.21</v>
      </c>
      <c r="K153" s="179"/>
    </row>
    <row r="154" spans="1:12" s="35" customFormat="1" ht="38.25" x14ac:dyDescent="0.2">
      <c r="A154" s="220" t="s">
        <v>253</v>
      </c>
      <c r="B154" s="247">
        <v>102611</v>
      </c>
      <c r="C154" s="253" t="s">
        <v>203</v>
      </c>
      <c r="D154" s="220" t="s">
        <v>50</v>
      </c>
      <c r="E154" s="221">
        <v>1</v>
      </c>
      <c r="F154" s="188">
        <v>374.8</v>
      </c>
      <c r="G154" s="219">
        <f t="shared" si="16"/>
        <v>468.5</v>
      </c>
      <c r="H154" s="473">
        <f t="shared" si="17"/>
        <v>468.5</v>
      </c>
      <c r="I154" s="353">
        <f t="shared" si="18"/>
        <v>304.52999999999997</v>
      </c>
      <c r="J154" s="365">
        <f t="shared" si="19"/>
        <v>163.98</v>
      </c>
      <c r="K154" s="140"/>
    </row>
    <row r="155" spans="1:12" s="77" customFormat="1" ht="38.25" x14ac:dyDescent="0.2">
      <c r="A155" s="220" t="s">
        <v>254</v>
      </c>
      <c r="B155" s="247">
        <v>89972</v>
      </c>
      <c r="C155" s="253" t="s">
        <v>294</v>
      </c>
      <c r="D155" s="220" t="s">
        <v>50</v>
      </c>
      <c r="E155" s="221">
        <v>2</v>
      </c>
      <c r="F155" s="188">
        <v>60.07</v>
      </c>
      <c r="G155" s="219">
        <f t="shared" si="16"/>
        <v>75.09</v>
      </c>
      <c r="H155" s="473">
        <f t="shared" si="17"/>
        <v>150.18</v>
      </c>
      <c r="I155" s="353">
        <f t="shared" si="18"/>
        <v>97.62</v>
      </c>
      <c r="J155" s="365">
        <f t="shared" si="19"/>
        <v>52.56</v>
      </c>
      <c r="K155" s="179"/>
      <c r="L155" s="35"/>
    </row>
    <row r="156" spans="1:12" s="35" customFormat="1" ht="51" x14ac:dyDescent="0.2">
      <c r="A156" s="220" t="s">
        <v>295</v>
      </c>
      <c r="B156" s="247">
        <v>91785</v>
      </c>
      <c r="C156" s="253" t="s">
        <v>293</v>
      </c>
      <c r="D156" s="220" t="s">
        <v>81</v>
      </c>
      <c r="E156" s="221">
        <v>85.35</v>
      </c>
      <c r="F156" s="188">
        <v>43.52</v>
      </c>
      <c r="G156" s="219">
        <f t="shared" si="16"/>
        <v>54.4</v>
      </c>
      <c r="H156" s="473">
        <f t="shared" si="17"/>
        <v>4643.04</v>
      </c>
      <c r="I156" s="353">
        <f t="shared" si="18"/>
        <v>3017.98</v>
      </c>
      <c r="J156" s="365">
        <f t="shared" si="19"/>
        <v>1625.06</v>
      </c>
      <c r="K156" s="140"/>
    </row>
    <row r="157" spans="1:12" s="180" customFormat="1" ht="12.75" x14ac:dyDescent="0.2">
      <c r="A157" s="226"/>
      <c r="B157" s="345"/>
      <c r="C157" s="346" t="s">
        <v>281</v>
      </c>
      <c r="D157" s="226"/>
      <c r="E157" s="187"/>
      <c r="F157" s="227"/>
      <c r="G157" s="233"/>
      <c r="H157" s="371">
        <f>H148+H149+H150+H151+H152+H153+H154+H156+H155</f>
        <v>7830.93</v>
      </c>
      <c r="I157" s="389">
        <f>I148+I149+I150+I151+I152+I153+I154+I156+I155</f>
        <v>5090.12</v>
      </c>
      <c r="J157" s="367">
        <f>J148+J149+J150+J151+J152+J153+J154+J156+J155</f>
        <v>2740.84</v>
      </c>
      <c r="K157" s="140"/>
      <c r="L157" s="35"/>
    </row>
    <row r="158" spans="1:12" s="35" customFormat="1" ht="17.25" customHeight="1" x14ac:dyDescent="0.2">
      <c r="A158" s="514"/>
      <c r="B158" s="515"/>
      <c r="C158" s="516" t="s">
        <v>327</v>
      </c>
      <c r="D158" s="711"/>
      <c r="E158" s="712"/>
      <c r="F158" s="712"/>
      <c r="G158" s="713"/>
      <c r="H158" s="518">
        <f>H157</f>
        <v>7830.93</v>
      </c>
      <c r="I158" s="460">
        <f>I148+I149+I150+I151+I152+I153+I154+I155+I156</f>
        <v>5090.12</v>
      </c>
      <c r="J158" s="495">
        <f>J148+J149+J150+J151+J152+J153+J154+J155+J156</f>
        <v>2740.84</v>
      </c>
      <c r="K158" s="307"/>
    </row>
    <row r="159" spans="1:12" s="35" customFormat="1" ht="18" customHeight="1" x14ac:dyDescent="0.2">
      <c r="A159" s="137" t="s">
        <v>287</v>
      </c>
      <c r="B159" s="167"/>
      <c r="C159" s="136" t="s">
        <v>328</v>
      </c>
      <c r="D159" s="486"/>
      <c r="E159" s="486"/>
      <c r="F159" s="486"/>
      <c r="G159" s="486"/>
      <c r="H159" s="486"/>
      <c r="I159" s="418"/>
      <c r="J159" s="441"/>
      <c r="K159" s="179"/>
    </row>
    <row r="160" spans="1:12" s="35" customFormat="1" ht="25.5" x14ac:dyDescent="0.2">
      <c r="A160" s="220" t="s">
        <v>288</v>
      </c>
      <c r="B160" s="247">
        <v>98110</v>
      </c>
      <c r="C160" s="253" t="s">
        <v>271</v>
      </c>
      <c r="D160" s="220" t="s">
        <v>50</v>
      </c>
      <c r="E160" s="221">
        <v>1</v>
      </c>
      <c r="F160" s="188">
        <v>423.86</v>
      </c>
      <c r="G160" s="219">
        <f t="shared" ref="G160:G165" si="20">(F160*$E$9)+F160</f>
        <v>529.83000000000004</v>
      </c>
      <c r="H160" s="473">
        <f t="shared" ref="H160:H165" si="21">E160*G160</f>
        <v>529.83000000000004</v>
      </c>
      <c r="I160" s="353">
        <f t="shared" ref="I160:I165" si="22">(H160*65%)</f>
        <v>344.39</v>
      </c>
      <c r="J160" s="365">
        <f t="shared" ref="J160:J165" si="23">(H160*35%)</f>
        <v>185.44</v>
      </c>
      <c r="K160" s="140"/>
      <c r="L160" s="77"/>
    </row>
    <row r="161" spans="1:12" s="35" customFormat="1" ht="12.75" x14ac:dyDescent="0.2">
      <c r="A161" s="220" t="s">
        <v>285</v>
      </c>
      <c r="B161" s="247">
        <v>89712</v>
      </c>
      <c r="C161" s="253" t="s">
        <v>154</v>
      </c>
      <c r="D161" s="226" t="s">
        <v>81</v>
      </c>
      <c r="E161" s="187">
        <v>10</v>
      </c>
      <c r="F161" s="227">
        <v>30.45</v>
      </c>
      <c r="G161" s="296">
        <f t="shared" si="20"/>
        <v>38.06</v>
      </c>
      <c r="H161" s="479">
        <f t="shared" si="21"/>
        <v>380.6</v>
      </c>
      <c r="I161" s="353">
        <f t="shared" si="22"/>
        <v>247.39</v>
      </c>
      <c r="J161" s="365">
        <f t="shared" si="23"/>
        <v>133.21</v>
      </c>
      <c r="K161" s="140"/>
      <c r="L161" s="77"/>
    </row>
    <row r="162" spans="1:12" s="35" customFormat="1" ht="12.75" x14ac:dyDescent="0.2">
      <c r="A162" s="220" t="s">
        <v>286</v>
      </c>
      <c r="B162" s="247">
        <v>89711</v>
      </c>
      <c r="C162" s="253" t="s">
        <v>383</v>
      </c>
      <c r="D162" s="226" t="s">
        <v>81</v>
      </c>
      <c r="E162" s="187">
        <v>3</v>
      </c>
      <c r="F162" s="227">
        <v>19.809999999999999</v>
      </c>
      <c r="G162" s="296">
        <f t="shared" si="20"/>
        <v>24.76</v>
      </c>
      <c r="H162" s="479">
        <f t="shared" si="21"/>
        <v>74.28</v>
      </c>
      <c r="I162" s="353">
        <f t="shared" si="22"/>
        <v>48.28</v>
      </c>
      <c r="J162" s="365">
        <f t="shared" si="23"/>
        <v>26</v>
      </c>
      <c r="K162" s="140"/>
      <c r="L162" s="77"/>
    </row>
    <row r="163" spans="1:12" s="35" customFormat="1" ht="63.75" x14ac:dyDescent="0.2">
      <c r="A163" s="220" t="s">
        <v>385</v>
      </c>
      <c r="B163" s="247">
        <v>98062</v>
      </c>
      <c r="C163" s="253" t="s">
        <v>384</v>
      </c>
      <c r="D163" s="226" t="s">
        <v>50</v>
      </c>
      <c r="E163" s="187">
        <v>1</v>
      </c>
      <c r="F163" s="227">
        <v>2789.78</v>
      </c>
      <c r="G163" s="296">
        <f t="shared" si="20"/>
        <v>3487.23</v>
      </c>
      <c r="H163" s="479">
        <f t="shared" si="21"/>
        <v>3487.23</v>
      </c>
      <c r="I163" s="353">
        <f t="shared" si="22"/>
        <v>2266.6999999999998</v>
      </c>
      <c r="J163" s="365">
        <f t="shared" si="23"/>
        <v>1220.53</v>
      </c>
      <c r="K163" s="140"/>
      <c r="L163" s="77"/>
    </row>
    <row r="164" spans="1:12" s="35" customFormat="1" ht="12.75" x14ac:dyDescent="0.2">
      <c r="A164" s="220" t="s">
        <v>388</v>
      </c>
      <c r="B164" s="247">
        <v>89359</v>
      </c>
      <c r="C164" s="253" t="s">
        <v>387</v>
      </c>
      <c r="D164" s="226" t="s">
        <v>50</v>
      </c>
      <c r="E164" s="187">
        <v>4</v>
      </c>
      <c r="F164" s="227">
        <v>7.8</v>
      </c>
      <c r="G164" s="296">
        <f t="shared" si="20"/>
        <v>9.75</v>
      </c>
      <c r="H164" s="479">
        <f t="shared" si="21"/>
        <v>39</v>
      </c>
      <c r="I164" s="353">
        <f t="shared" si="22"/>
        <v>25.35</v>
      </c>
      <c r="J164" s="365">
        <f t="shared" si="23"/>
        <v>13.65</v>
      </c>
      <c r="K164" s="140"/>
      <c r="L164" s="77"/>
    </row>
    <row r="165" spans="1:12" s="35" customFormat="1" ht="14.45" customHeight="1" x14ac:dyDescent="0.2">
      <c r="A165" s="220" t="s">
        <v>389</v>
      </c>
      <c r="B165" s="247">
        <v>89360</v>
      </c>
      <c r="C165" s="253" t="s">
        <v>386</v>
      </c>
      <c r="D165" s="226" t="s">
        <v>50</v>
      </c>
      <c r="E165" s="187">
        <v>2</v>
      </c>
      <c r="F165" s="227">
        <v>10.09</v>
      </c>
      <c r="G165" s="296">
        <f t="shared" si="20"/>
        <v>12.61</v>
      </c>
      <c r="H165" s="467">
        <f t="shared" si="21"/>
        <v>25.22</v>
      </c>
      <c r="I165" s="353">
        <f t="shared" si="22"/>
        <v>16.39</v>
      </c>
      <c r="J165" s="365">
        <f t="shared" si="23"/>
        <v>8.83</v>
      </c>
      <c r="K165" s="307"/>
      <c r="L165" s="77"/>
    </row>
    <row r="166" spans="1:12" s="26" customFormat="1" x14ac:dyDescent="0.2">
      <c r="A166" s="315"/>
      <c r="B166" s="314"/>
      <c r="C166" s="332" t="s">
        <v>281</v>
      </c>
      <c r="D166" s="388"/>
      <c r="E166" s="320"/>
      <c r="F166" s="321"/>
      <c r="G166" s="442"/>
      <c r="H166" s="480">
        <f>H160+H161+H165+H163+H162+H164</f>
        <v>4536.16</v>
      </c>
      <c r="I166" s="389">
        <f>I160+I161+I165+I163+I162+I164</f>
        <v>2948.5</v>
      </c>
      <c r="J166" s="370">
        <f>J160+J161+J165+J163+J162+J164</f>
        <v>1587.66</v>
      </c>
      <c r="K166" s="307"/>
      <c r="L166" s="453"/>
    </row>
    <row r="167" spans="1:12" s="461" customFormat="1" x14ac:dyDescent="0.2">
      <c r="A167" s="449"/>
      <c r="B167" s="512"/>
      <c r="C167" s="519" t="s">
        <v>329</v>
      </c>
      <c r="D167" s="520"/>
      <c r="E167" s="521"/>
      <c r="F167" s="522"/>
      <c r="G167" s="523"/>
      <c r="H167" s="524">
        <f>H166</f>
        <v>4536.16</v>
      </c>
      <c r="I167" s="460">
        <f>I166</f>
        <v>2948.5</v>
      </c>
      <c r="J167" s="459">
        <f>J166</f>
        <v>1587.66</v>
      </c>
      <c r="K167" s="307"/>
      <c r="L167" s="180"/>
    </row>
    <row r="168" spans="1:12" s="461" customFormat="1" x14ac:dyDescent="0.2">
      <c r="A168" s="629"/>
      <c r="B168" s="512"/>
      <c r="C168" s="519" t="s">
        <v>400</v>
      </c>
      <c r="D168" s="627"/>
      <c r="E168" s="521"/>
      <c r="F168" s="522"/>
      <c r="G168" s="523"/>
      <c r="H168" s="524">
        <f>H167+H158</f>
        <v>12367.09</v>
      </c>
      <c r="I168" s="460"/>
      <c r="J168" s="459"/>
      <c r="K168" s="307"/>
      <c r="L168" s="180"/>
    </row>
    <row r="169" spans="1:12" s="35" customFormat="1" ht="12.75" x14ac:dyDescent="0.2">
      <c r="A169" s="403" t="s">
        <v>255</v>
      </c>
      <c r="B169" s="168"/>
      <c r="C169" s="135" t="s">
        <v>88</v>
      </c>
      <c r="D169" s="229"/>
      <c r="E169" s="229"/>
      <c r="F169" s="222"/>
      <c r="G169" s="230"/>
      <c r="H169" s="481"/>
      <c r="I169" s="418"/>
      <c r="J169" s="441"/>
      <c r="K169" s="307"/>
    </row>
    <row r="170" spans="1:12" s="35" customFormat="1" ht="15.75" customHeight="1" x14ac:dyDescent="0.2">
      <c r="A170" s="599" t="s">
        <v>127</v>
      </c>
      <c r="B170" s="231"/>
      <c r="C170" s="232" t="s">
        <v>330</v>
      </c>
      <c r="D170" s="223"/>
      <c r="E170" s="224"/>
      <c r="F170" s="228"/>
      <c r="G170" s="228"/>
      <c r="H170" s="482"/>
      <c r="I170" s="420"/>
      <c r="J170" s="374"/>
      <c r="K170" s="140"/>
      <c r="L170" s="77"/>
    </row>
    <row r="171" spans="1:12" s="77" customFormat="1" ht="15.75" customHeight="1" x14ac:dyDescent="0.2">
      <c r="A171" s="226" t="s">
        <v>256</v>
      </c>
      <c r="B171" s="250">
        <v>100723</v>
      </c>
      <c r="C171" s="251" t="s">
        <v>116</v>
      </c>
      <c r="D171" s="226" t="s">
        <v>76</v>
      </c>
      <c r="E171" s="187">
        <v>26.5</v>
      </c>
      <c r="F171" s="227">
        <v>10.52</v>
      </c>
      <c r="G171" s="296">
        <f>(F171*$E$9)+F171</f>
        <v>13.15</v>
      </c>
      <c r="H171" s="467">
        <f>E171*G171</f>
        <v>348.48</v>
      </c>
      <c r="I171" s="353">
        <f>(H171*65%)</f>
        <v>226.51</v>
      </c>
      <c r="J171" s="365">
        <f>(H171*35%)</f>
        <v>121.97</v>
      </c>
      <c r="K171" s="307"/>
      <c r="L171" s="35"/>
    </row>
    <row r="172" spans="1:12" s="77" customFormat="1" ht="28.5" customHeight="1" x14ac:dyDescent="0.2">
      <c r="A172" s="226" t="s">
        <v>257</v>
      </c>
      <c r="B172" s="247">
        <v>100745</v>
      </c>
      <c r="C172" s="251" t="s">
        <v>115</v>
      </c>
      <c r="D172" s="226" t="s">
        <v>76</v>
      </c>
      <c r="E172" s="187">
        <v>26.5</v>
      </c>
      <c r="F172" s="227">
        <v>20.98</v>
      </c>
      <c r="G172" s="184">
        <f>(F172*$E$9)+F172</f>
        <v>26.23</v>
      </c>
      <c r="H172" s="478">
        <f>E172*G172</f>
        <v>695.1</v>
      </c>
      <c r="I172" s="353">
        <f>(H172*65%)</f>
        <v>451.82</v>
      </c>
      <c r="J172" s="365">
        <f>(H172*35%)</f>
        <v>243.29</v>
      </c>
      <c r="K172" s="307"/>
      <c r="L172" s="35"/>
    </row>
    <row r="173" spans="1:12" s="454" customFormat="1" ht="15" customHeight="1" x14ac:dyDescent="0.2">
      <c r="A173" s="226" t="s">
        <v>289</v>
      </c>
      <c r="B173" s="269">
        <v>102230</v>
      </c>
      <c r="C173" s="251" t="s">
        <v>122</v>
      </c>
      <c r="D173" s="226" t="s">
        <v>76</v>
      </c>
      <c r="E173" s="187">
        <v>27</v>
      </c>
      <c r="F173" s="227">
        <v>20.34</v>
      </c>
      <c r="G173" s="233">
        <f>(F173*$E$9)+F173</f>
        <v>25.43</v>
      </c>
      <c r="H173" s="466">
        <f>(E173*G173)</f>
        <v>686.61</v>
      </c>
      <c r="I173" s="353">
        <f>(H173*65%)</f>
        <v>446.3</v>
      </c>
      <c r="J173" s="366">
        <f>(H173*35%)</f>
        <v>240.31</v>
      </c>
      <c r="K173" s="307"/>
      <c r="L173" s="453"/>
    </row>
    <row r="174" spans="1:12" s="525" customFormat="1" ht="15" customHeight="1" x14ac:dyDescent="0.2">
      <c r="A174" s="226"/>
      <c r="B174" s="345"/>
      <c r="C174" s="346" t="s">
        <v>281</v>
      </c>
      <c r="D174" s="226"/>
      <c r="E174" s="187"/>
      <c r="F174" s="227"/>
      <c r="G174" s="233"/>
      <c r="H174" s="371">
        <f>SUM(H171:H173)</f>
        <v>1730.19</v>
      </c>
      <c r="I174" s="389">
        <f>SUM(I171:I173)</f>
        <v>1124.6300000000001</v>
      </c>
      <c r="J174" s="367">
        <f>SUM(J171:J173)</f>
        <v>605.57000000000005</v>
      </c>
      <c r="K174" s="179"/>
      <c r="L174" s="180"/>
    </row>
    <row r="175" spans="1:12" s="36" customFormat="1" ht="12.75" x14ac:dyDescent="0.2">
      <c r="A175" s="599" t="s">
        <v>155</v>
      </c>
      <c r="B175" s="231"/>
      <c r="C175" s="232" t="s">
        <v>331</v>
      </c>
      <c r="D175" s="223"/>
      <c r="E175" s="224"/>
      <c r="F175" s="228"/>
      <c r="G175" s="228"/>
      <c r="H175" s="482"/>
      <c r="I175" s="420"/>
      <c r="J175" s="374"/>
      <c r="K175" s="538"/>
      <c r="L175" s="35"/>
    </row>
    <row r="176" spans="1:12" s="27" customFormat="1" ht="25.5" x14ac:dyDescent="0.2">
      <c r="A176" s="226" t="s">
        <v>258</v>
      </c>
      <c r="B176" s="250">
        <v>100723</v>
      </c>
      <c r="C176" s="251" t="s">
        <v>116</v>
      </c>
      <c r="D176" s="226" t="s">
        <v>76</v>
      </c>
      <c r="E176" s="187">
        <v>1.8</v>
      </c>
      <c r="F176" s="227">
        <v>10.52</v>
      </c>
      <c r="G176" s="296">
        <f>(F176*$E$9)+F176</f>
        <v>13.15</v>
      </c>
      <c r="H176" s="467">
        <f>E176*G176</f>
        <v>23.67</v>
      </c>
      <c r="I176" s="353">
        <f>(H176*65%)</f>
        <v>15.39</v>
      </c>
      <c r="J176" s="365">
        <f>(H176*35%)</f>
        <v>8.2799999999999994</v>
      </c>
      <c r="K176" s="538"/>
      <c r="L176" s="35"/>
    </row>
    <row r="177" spans="1:12" s="27" customFormat="1" x14ac:dyDescent="0.2">
      <c r="A177" s="226"/>
      <c r="B177" s="345"/>
      <c r="C177" s="346" t="s">
        <v>281</v>
      </c>
      <c r="D177" s="226"/>
      <c r="E177" s="187"/>
      <c r="F177" s="227"/>
      <c r="G177" s="233"/>
      <c r="H177" s="371">
        <f>SUM(H176:H176)</f>
        <v>23.67</v>
      </c>
      <c r="I177" s="389">
        <f>SUM(I176:I176)</f>
        <v>15.39</v>
      </c>
      <c r="J177" s="367">
        <f>SUM(J176:J176)</f>
        <v>8.2799999999999994</v>
      </c>
      <c r="K177" s="307"/>
      <c r="L177" s="180"/>
    </row>
    <row r="178" spans="1:12" s="27" customFormat="1" ht="12.95" customHeight="1" x14ac:dyDescent="0.2">
      <c r="A178" s="514"/>
      <c r="B178" s="526"/>
      <c r="C178" s="516" t="s">
        <v>303</v>
      </c>
      <c r="D178" s="711"/>
      <c r="E178" s="712"/>
      <c r="F178" s="712"/>
      <c r="G178" s="713"/>
      <c r="H178" s="518">
        <f>H174+H177</f>
        <v>1753.86</v>
      </c>
      <c r="I178" s="460">
        <f>I174+I177</f>
        <v>1140.02</v>
      </c>
      <c r="J178" s="495">
        <f>J174+J177</f>
        <v>613.85</v>
      </c>
      <c r="K178" s="307"/>
      <c r="L178" s="180"/>
    </row>
    <row r="179" spans="1:12" s="26" customFormat="1" x14ac:dyDescent="0.2">
      <c r="A179" s="579"/>
      <c r="B179" s="580"/>
      <c r="C179" s="581" t="s">
        <v>332</v>
      </c>
      <c r="D179" s="582"/>
      <c r="E179" s="583"/>
      <c r="F179" s="583"/>
      <c r="G179" s="584"/>
      <c r="H179" s="554">
        <f>H174</f>
        <v>1730.19</v>
      </c>
      <c r="I179" s="536">
        <f>I174</f>
        <v>1124.6300000000001</v>
      </c>
      <c r="J179" s="555">
        <f>J174</f>
        <v>605.57000000000005</v>
      </c>
      <c r="K179" s="140"/>
      <c r="L179" s="453"/>
    </row>
    <row r="180" spans="1:12" s="27" customFormat="1" x14ac:dyDescent="0.2">
      <c r="A180" s="579"/>
      <c r="B180" s="580"/>
      <c r="C180" s="581" t="s">
        <v>333</v>
      </c>
      <c r="D180" s="582"/>
      <c r="E180" s="583"/>
      <c r="F180" s="583"/>
      <c r="G180" s="584"/>
      <c r="H180" s="554">
        <f>H177</f>
        <v>23.67</v>
      </c>
      <c r="I180" s="536">
        <f>I177</f>
        <v>15.39</v>
      </c>
      <c r="J180" s="555">
        <f>J177</f>
        <v>8.2799999999999994</v>
      </c>
      <c r="K180" s="307"/>
      <c r="L180" s="35"/>
    </row>
    <row r="181" spans="1:12" s="27" customFormat="1" x14ac:dyDescent="0.2">
      <c r="A181" s="600" t="s">
        <v>156</v>
      </c>
      <c r="B181" s="709" t="s">
        <v>334</v>
      </c>
      <c r="C181" s="710"/>
      <c r="D181" s="223"/>
      <c r="E181" s="224"/>
      <c r="F181" s="228"/>
      <c r="G181" s="228"/>
      <c r="H181" s="483"/>
      <c r="I181" s="420"/>
      <c r="J181" s="374"/>
      <c r="K181" s="307"/>
      <c r="L181" s="35"/>
    </row>
    <row r="182" spans="1:12" s="27" customFormat="1" ht="25.5" x14ac:dyDescent="0.2">
      <c r="A182" s="297" t="s">
        <v>259</v>
      </c>
      <c r="B182" s="289" t="s">
        <v>274</v>
      </c>
      <c r="C182" s="298" t="s">
        <v>275</v>
      </c>
      <c r="D182" s="220" t="s">
        <v>76</v>
      </c>
      <c r="E182" s="221">
        <v>280</v>
      </c>
      <c r="F182" s="184">
        <v>14.79</v>
      </c>
      <c r="G182" s="184">
        <f>(F182*$E$9)+F182</f>
        <v>18.489999999999998</v>
      </c>
      <c r="H182" s="466">
        <f>E182*G182</f>
        <v>5177.2</v>
      </c>
      <c r="I182" s="353">
        <f>(H182*65%)</f>
        <v>3365.18</v>
      </c>
      <c r="J182" s="365">
        <f>(H182*35%)</f>
        <v>1812.02</v>
      </c>
      <c r="K182" s="179"/>
      <c r="L182" s="180"/>
    </row>
    <row r="183" spans="1:12" s="26" customFormat="1" x14ac:dyDescent="0.2">
      <c r="A183" s="347"/>
      <c r="B183" s="348"/>
      <c r="C183" s="349" t="s">
        <v>300</v>
      </c>
      <c r="D183" s="220"/>
      <c r="E183" s="221"/>
      <c r="F183" s="184"/>
      <c r="G183" s="184"/>
      <c r="H183" s="375">
        <f>SUM(H182)</f>
        <v>5177.2</v>
      </c>
      <c r="I183" s="389">
        <f>SUM(I182)</f>
        <v>3365.18</v>
      </c>
      <c r="J183" s="370">
        <f>SUM(J182)</f>
        <v>1812.02</v>
      </c>
      <c r="K183" s="538"/>
      <c r="L183" s="453"/>
    </row>
    <row r="184" spans="1:12" s="461" customFormat="1" ht="15" customHeight="1" x14ac:dyDescent="0.2">
      <c r="A184" s="600" t="s">
        <v>190</v>
      </c>
      <c r="B184" s="709" t="s">
        <v>335</v>
      </c>
      <c r="C184" s="710"/>
      <c r="D184" s="223"/>
      <c r="E184" s="224"/>
      <c r="F184" s="228"/>
      <c r="G184" s="228"/>
      <c r="H184" s="483"/>
      <c r="I184" s="420"/>
      <c r="J184" s="374"/>
      <c r="K184" s="538"/>
      <c r="L184" s="180"/>
    </row>
    <row r="185" spans="1:12" s="585" customFormat="1" ht="30" customHeight="1" x14ac:dyDescent="0.2">
      <c r="A185" s="297" t="s">
        <v>260</v>
      </c>
      <c r="B185" s="289" t="s">
        <v>274</v>
      </c>
      <c r="C185" s="298" t="s">
        <v>275</v>
      </c>
      <c r="D185" s="220" t="s">
        <v>76</v>
      </c>
      <c r="E185" s="221">
        <v>51.82</v>
      </c>
      <c r="F185" s="184">
        <v>14.79</v>
      </c>
      <c r="G185" s="184">
        <f>(F185*$E$9)+F185</f>
        <v>18.489999999999998</v>
      </c>
      <c r="H185" s="466">
        <f>E185*G185</f>
        <v>958.15</v>
      </c>
      <c r="I185" s="353">
        <f>(H185*65%)</f>
        <v>622.79999999999995</v>
      </c>
      <c r="J185" s="365">
        <f>(H185*35%)</f>
        <v>335.35</v>
      </c>
      <c r="K185" s="140"/>
      <c r="L185" s="539"/>
    </row>
    <row r="186" spans="1:12" s="585" customFormat="1" ht="15" customHeight="1" x14ac:dyDescent="0.2">
      <c r="A186" s="347"/>
      <c r="B186" s="348"/>
      <c r="C186" s="349" t="s">
        <v>300</v>
      </c>
      <c r="D186" s="220"/>
      <c r="E186" s="221"/>
      <c r="F186" s="184"/>
      <c r="G186" s="184"/>
      <c r="H186" s="375">
        <f>SUM(H185)</f>
        <v>958.15</v>
      </c>
      <c r="I186" s="389">
        <f>SUM(I185)</f>
        <v>622.79999999999995</v>
      </c>
      <c r="J186" s="370">
        <f>SUM(J185)</f>
        <v>335.35</v>
      </c>
      <c r="K186" s="307"/>
      <c r="L186" s="539"/>
    </row>
    <row r="187" spans="1:12" x14ac:dyDescent="0.2">
      <c r="A187" s="527"/>
      <c r="B187" s="528"/>
      <c r="C187" s="529" t="s">
        <v>338</v>
      </c>
      <c r="D187" s="714"/>
      <c r="E187" s="715"/>
      <c r="F187" s="715"/>
      <c r="G187" s="716"/>
      <c r="H187" s="468">
        <f>H183+H186</f>
        <v>6135.35</v>
      </c>
      <c r="I187" s="460">
        <f>I183+I186</f>
        <v>3987.98</v>
      </c>
      <c r="J187" s="459">
        <f>J183+J186</f>
        <v>2147.37</v>
      </c>
      <c r="K187" s="307"/>
      <c r="L187" s="77"/>
    </row>
    <row r="188" spans="1:12" ht="12.95" customHeight="1" x14ac:dyDescent="0.2">
      <c r="A188" s="586"/>
      <c r="B188" s="591"/>
      <c r="C188" s="587" t="s">
        <v>336</v>
      </c>
      <c r="D188" s="533"/>
      <c r="E188" s="588"/>
      <c r="F188" s="588"/>
      <c r="G188" s="589"/>
      <c r="H188" s="545">
        <f>H183</f>
        <v>5177.2</v>
      </c>
      <c r="I188" s="536">
        <f>I183</f>
        <v>3365.18</v>
      </c>
      <c r="J188" s="564">
        <f>J183</f>
        <v>1812.02</v>
      </c>
      <c r="K188" s="307"/>
      <c r="L188" s="77"/>
    </row>
    <row r="189" spans="1:12" s="31" customFormat="1" x14ac:dyDescent="0.2">
      <c r="A189" s="586"/>
      <c r="B189" s="591"/>
      <c r="C189" s="587" t="s">
        <v>337</v>
      </c>
      <c r="D189" s="533"/>
      <c r="E189" s="588"/>
      <c r="F189" s="588"/>
      <c r="G189" s="589"/>
      <c r="H189" s="545">
        <f>H186</f>
        <v>958.15</v>
      </c>
      <c r="I189" s="536">
        <f>I186</f>
        <v>622.79999999999995</v>
      </c>
      <c r="J189" s="564">
        <f>J186</f>
        <v>335.35</v>
      </c>
      <c r="K189" s="464"/>
      <c r="L189" s="301"/>
    </row>
    <row r="190" spans="1:12" x14ac:dyDescent="0.2">
      <c r="A190" s="599" t="s">
        <v>354</v>
      </c>
      <c r="B190" s="231"/>
      <c r="C190" s="232" t="s">
        <v>339</v>
      </c>
      <c r="D190" s="223"/>
      <c r="E190" s="224"/>
      <c r="F190" s="228"/>
      <c r="G190" s="228"/>
      <c r="H190" s="483"/>
      <c r="I190" s="420"/>
      <c r="J190" s="374"/>
      <c r="K190" s="307"/>
      <c r="L190" s="77"/>
    </row>
    <row r="191" spans="1:12" ht="24.95" customHeight="1" x14ac:dyDescent="0.2">
      <c r="A191" s="297" t="s">
        <v>355</v>
      </c>
      <c r="B191" s="289" t="s">
        <v>274</v>
      </c>
      <c r="C191" s="298" t="s">
        <v>275</v>
      </c>
      <c r="D191" s="220" t="s">
        <v>76</v>
      </c>
      <c r="E191" s="221">
        <v>415.61</v>
      </c>
      <c r="F191" s="184">
        <v>14.79</v>
      </c>
      <c r="G191" s="184">
        <f>(F191*$E$9)+F191</f>
        <v>18.489999999999998</v>
      </c>
      <c r="H191" s="466">
        <f>E191*G191</f>
        <v>7684.63</v>
      </c>
      <c r="I191" s="353">
        <f>(H191*65%)</f>
        <v>4995.01</v>
      </c>
      <c r="J191" s="365">
        <f>(H191*35%)</f>
        <v>2689.62</v>
      </c>
      <c r="K191" s="307"/>
      <c r="L191" s="77"/>
    </row>
    <row r="192" spans="1:12" s="31" customFormat="1" ht="25.5" x14ac:dyDescent="0.2">
      <c r="A192" s="297" t="s">
        <v>356</v>
      </c>
      <c r="B192" s="289" t="s">
        <v>170</v>
      </c>
      <c r="C192" s="298" t="s">
        <v>171</v>
      </c>
      <c r="D192" s="220" t="s">
        <v>76</v>
      </c>
      <c r="E192" s="221">
        <v>415.61</v>
      </c>
      <c r="F192" s="184">
        <v>11.63</v>
      </c>
      <c r="G192" s="184">
        <f>(F192*$E$9)+F192</f>
        <v>14.54</v>
      </c>
      <c r="H192" s="466">
        <f>E192*G192</f>
        <v>6042.97</v>
      </c>
      <c r="I192" s="353">
        <f>(H192*65%)</f>
        <v>3927.93</v>
      </c>
      <c r="J192" s="365">
        <f>(H192*35%)</f>
        <v>2115.04</v>
      </c>
      <c r="K192" s="307"/>
      <c r="L192" s="301"/>
    </row>
    <row r="193" spans="1:12" s="462" customFormat="1" x14ac:dyDescent="0.2">
      <c r="A193" s="297"/>
      <c r="B193" s="350"/>
      <c r="C193" s="349" t="s">
        <v>281</v>
      </c>
      <c r="D193" s="220"/>
      <c r="E193" s="221"/>
      <c r="F193" s="184"/>
      <c r="G193" s="184"/>
      <c r="H193" s="375">
        <f>SUM(H191:H192)</f>
        <v>13727.6</v>
      </c>
      <c r="I193" s="389">
        <f>SUM(I191:I192)</f>
        <v>8922.94</v>
      </c>
      <c r="J193" s="370">
        <f>SUM(J191:J192)</f>
        <v>4804.66</v>
      </c>
      <c r="K193" s="307"/>
      <c r="L193" s="510"/>
    </row>
    <row r="194" spans="1:12" s="590" customFormat="1" x14ac:dyDescent="0.2">
      <c r="A194" s="456"/>
      <c r="B194" s="514"/>
      <c r="C194" s="457" t="s">
        <v>340</v>
      </c>
      <c r="D194" s="714"/>
      <c r="E194" s="715"/>
      <c r="F194" s="715"/>
      <c r="G194" s="716"/>
      <c r="H194" s="530">
        <f>H193</f>
        <v>13727.6</v>
      </c>
      <c r="I194" s="460">
        <f>H194*65%</f>
        <v>8922.94</v>
      </c>
      <c r="J194" s="459">
        <f>H194*35%</f>
        <v>4804.66</v>
      </c>
      <c r="K194" s="464"/>
      <c r="L194" s="572"/>
    </row>
    <row r="195" spans="1:12" s="590" customFormat="1" x14ac:dyDescent="0.2">
      <c r="A195" s="527"/>
      <c r="B195" s="628"/>
      <c r="C195" s="592" t="s">
        <v>401</v>
      </c>
      <c r="D195" s="629"/>
      <c r="E195" s="630"/>
      <c r="F195" s="630"/>
      <c r="G195" s="631"/>
      <c r="H195" s="530">
        <f>H196+H197</f>
        <v>21616.81</v>
      </c>
      <c r="I195" s="460"/>
      <c r="J195" s="459"/>
      <c r="K195" s="464"/>
      <c r="L195" s="572"/>
    </row>
    <row r="196" spans="1:12" s="590" customFormat="1" x14ac:dyDescent="0.2">
      <c r="A196" s="527"/>
      <c r="B196" s="628"/>
      <c r="C196" s="592" t="s">
        <v>402</v>
      </c>
      <c r="D196" s="629"/>
      <c r="E196" s="630"/>
      <c r="F196" s="630"/>
      <c r="G196" s="631"/>
      <c r="H196" s="530">
        <f>H193+H183+H174</f>
        <v>20634.990000000002</v>
      </c>
      <c r="I196" s="460"/>
      <c r="J196" s="459"/>
      <c r="K196" s="464"/>
      <c r="L196" s="572"/>
    </row>
    <row r="197" spans="1:12" s="590" customFormat="1" x14ac:dyDescent="0.2">
      <c r="A197" s="527"/>
      <c r="B197" s="628"/>
      <c r="C197" s="592" t="s">
        <v>403</v>
      </c>
      <c r="D197" s="629"/>
      <c r="E197" s="630"/>
      <c r="F197" s="630"/>
      <c r="G197" s="631"/>
      <c r="H197" s="530">
        <f>H186+H177</f>
        <v>981.82</v>
      </c>
      <c r="I197" s="460"/>
      <c r="J197" s="459"/>
      <c r="K197" s="464"/>
      <c r="L197" s="572"/>
    </row>
    <row r="198" spans="1:12" s="462" customFormat="1" x14ac:dyDescent="0.2">
      <c r="A198" s="404" t="s">
        <v>390</v>
      </c>
      <c r="B198" s="304"/>
      <c r="C198" s="305" t="s">
        <v>345</v>
      </c>
      <c r="D198" s="484"/>
      <c r="E198" s="484"/>
      <c r="F198" s="484"/>
      <c r="G198" s="484"/>
      <c r="H198" s="484"/>
      <c r="I198" s="484"/>
      <c r="J198" s="484"/>
      <c r="K198" s="307"/>
      <c r="L198" s="461"/>
    </row>
    <row r="199" spans="1:12" ht="38.25" x14ac:dyDescent="0.2">
      <c r="A199" s="226" t="s">
        <v>391</v>
      </c>
      <c r="B199" s="250">
        <v>92775</v>
      </c>
      <c r="C199" s="251" t="s">
        <v>346</v>
      </c>
      <c r="D199" s="238" t="s">
        <v>112</v>
      </c>
      <c r="E199" s="293">
        <v>12.93</v>
      </c>
      <c r="F199" s="299">
        <v>19.190000000000001</v>
      </c>
      <c r="G199" s="299">
        <f t="shared" ref="G199:G202" si="24">(F199*$E$9)+F199</f>
        <v>23.99</v>
      </c>
      <c r="H199" s="352">
        <f t="shared" ref="H199:H202" si="25">E199*G199</f>
        <v>310.19</v>
      </c>
      <c r="I199" s="353">
        <f t="shared" ref="I199:I204" si="26">(H199*65%)</f>
        <v>201.62</v>
      </c>
      <c r="J199" s="353">
        <f t="shared" ref="J199:J204" si="27">(H199*35%)</f>
        <v>108.57</v>
      </c>
      <c r="K199" s="307"/>
    </row>
    <row r="200" spans="1:12" ht="38.25" x14ac:dyDescent="0.2">
      <c r="A200" s="226" t="s">
        <v>392</v>
      </c>
      <c r="B200" s="250">
        <v>92776</v>
      </c>
      <c r="C200" s="251" t="s">
        <v>347</v>
      </c>
      <c r="D200" s="238" t="s">
        <v>112</v>
      </c>
      <c r="E200" s="293">
        <v>20.58</v>
      </c>
      <c r="F200" s="299">
        <v>18.11</v>
      </c>
      <c r="G200" s="299">
        <f t="shared" si="24"/>
        <v>22.64</v>
      </c>
      <c r="H200" s="593">
        <f t="shared" si="25"/>
        <v>465.93</v>
      </c>
      <c r="I200" s="353">
        <f t="shared" si="26"/>
        <v>302.85000000000002</v>
      </c>
      <c r="J200" s="353">
        <f t="shared" si="27"/>
        <v>163.08000000000001</v>
      </c>
      <c r="K200" s="307"/>
    </row>
    <row r="201" spans="1:12" x14ac:dyDescent="0.2">
      <c r="A201" s="226" t="s">
        <v>393</v>
      </c>
      <c r="B201" s="250">
        <v>10931</v>
      </c>
      <c r="C201" s="251" t="s">
        <v>348</v>
      </c>
      <c r="D201" s="238" t="s">
        <v>76</v>
      </c>
      <c r="E201" s="293">
        <v>147</v>
      </c>
      <c r="F201" s="299">
        <v>10.17</v>
      </c>
      <c r="G201" s="299">
        <f t="shared" si="24"/>
        <v>12.71</v>
      </c>
      <c r="H201" s="593">
        <f t="shared" si="25"/>
        <v>1868.37</v>
      </c>
      <c r="I201" s="353">
        <f t="shared" si="26"/>
        <v>1214.44</v>
      </c>
      <c r="J201" s="353">
        <f t="shared" si="27"/>
        <v>653.92999999999995</v>
      </c>
      <c r="K201" s="307"/>
    </row>
    <row r="202" spans="1:12" x14ac:dyDescent="0.2">
      <c r="A202" s="226" t="s">
        <v>394</v>
      </c>
      <c r="B202" s="250">
        <v>94964</v>
      </c>
      <c r="C202" s="251" t="s">
        <v>349</v>
      </c>
      <c r="D202" s="238" t="s">
        <v>82</v>
      </c>
      <c r="E202" s="293">
        <v>2</v>
      </c>
      <c r="F202" s="299">
        <v>428.36</v>
      </c>
      <c r="G202" s="299">
        <f t="shared" si="24"/>
        <v>535.45000000000005</v>
      </c>
      <c r="H202" s="593">
        <f t="shared" si="25"/>
        <v>1070.9000000000001</v>
      </c>
      <c r="I202" s="353">
        <f t="shared" si="26"/>
        <v>696.09</v>
      </c>
      <c r="J202" s="353">
        <f t="shared" si="27"/>
        <v>374.82</v>
      </c>
      <c r="K202" s="308"/>
    </row>
    <row r="203" spans="1:12" x14ac:dyDescent="0.2">
      <c r="A203" s="226"/>
      <c r="B203" s="226"/>
      <c r="C203" s="351" t="s">
        <v>281</v>
      </c>
      <c r="D203" s="238"/>
      <c r="E203" s="293"/>
      <c r="F203" s="594"/>
      <c r="G203" s="594"/>
      <c r="H203" s="485">
        <f>H202+H201+H200+H199</f>
        <v>3715.39</v>
      </c>
      <c r="I203" s="389">
        <f t="shared" si="26"/>
        <v>2415</v>
      </c>
      <c r="J203" s="389">
        <f t="shared" si="27"/>
        <v>1300.3900000000001</v>
      </c>
      <c r="K203" s="464"/>
    </row>
    <row r="204" spans="1:12" x14ac:dyDescent="0.2">
      <c r="A204" s="520"/>
      <c r="B204" s="517"/>
      <c r="C204" s="592" t="s">
        <v>350</v>
      </c>
      <c r="D204" s="595"/>
      <c r="E204" s="596"/>
      <c r="F204" s="597"/>
      <c r="G204" s="597"/>
      <c r="H204" s="598">
        <f>H203</f>
        <v>3715.39</v>
      </c>
      <c r="I204" s="460">
        <f t="shared" si="26"/>
        <v>2415</v>
      </c>
      <c r="J204" s="460">
        <f t="shared" si="27"/>
        <v>1300.3900000000001</v>
      </c>
      <c r="K204" s="237"/>
    </row>
    <row r="205" spans="1:12" s="241" customFormat="1" ht="17.25" customHeight="1" x14ac:dyDescent="0.2">
      <c r="A205" s="404" t="s">
        <v>290</v>
      </c>
      <c r="B205" s="304"/>
      <c r="C205" s="305" t="s">
        <v>341</v>
      </c>
      <c r="D205" s="484"/>
      <c r="E205" s="484"/>
      <c r="F205" s="484"/>
      <c r="G205" s="484"/>
      <c r="H205" s="484"/>
      <c r="I205" s="484"/>
      <c r="J205" s="484"/>
      <c r="K205" s="237"/>
    </row>
    <row r="206" spans="1:12" s="35" customFormat="1" ht="23.25" customHeight="1" x14ac:dyDescent="0.2">
      <c r="A206" s="226" t="s">
        <v>291</v>
      </c>
      <c r="B206" s="250">
        <v>99804</v>
      </c>
      <c r="C206" s="251" t="s">
        <v>278</v>
      </c>
      <c r="D206" s="238" t="s">
        <v>76</v>
      </c>
      <c r="E206" s="293">
        <v>309.69</v>
      </c>
      <c r="F206" s="299">
        <v>4.76</v>
      </c>
      <c r="G206" s="299">
        <f>(F206*$E$9)+F206</f>
        <v>5.95</v>
      </c>
      <c r="H206" s="352">
        <f>E206*G206</f>
        <v>1842.66</v>
      </c>
      <c r="I206" s="353">
        <f>(H206*65%)</f>
        <v>1197.73</v>
      </c>
      <c r="J206" s="353">
        <f>(H206*35%)</f>
        <v>644.92999999999995</v>
      </c>
      <c r="K206" s="237"/>
    </row>
    <row r="207" spans="1:12" s="35" customFormat="1" ht="17.25" customHeight="1" x14ac:dyDescent="0.2">
      <c r="A207" s="226"/>
      <c r="B207" s="226"/>
      <c r="C207" s="351" t="s">
        <v>281</v>
      </c>
      <c r="D207" s="443"/>
      <c r="E207" s="444"/>
      <c r="F207" s="445"/>
      <c r="G207" s="445"/>
      <c r="H207" s="485">
        <f>H206</f>
        <v>1842.66</v>
      </c>
      <c r="I207" s="389">
        <f>(H207*65%)</f>
        <v>1197.73</v>
      </c>
      <c r="J207" s="446">
        <f>(H207*35%)</f>
        <v>644.92999999999995</v>
      </c>
      <c r="K207" s="27"/>
    </row>
    <row r="208" spans="1:12" ht="20.25" customHeight="1" thickBot="1" x14ac:dyDescent="0.25">
      <c r="A208" s="514"/>
      <c r="B208" s="514"/>
      <c r="C208" s="717" t="s">
        <v>342</v>
      </c>
      <c r="D208" s="718"/>
      <c r="E208" s="718"/>
      <c r="F208" s="718"/>
      <c r="G208" s="719"/>
      <c r="H208" s="531">
        <f>H207</f>
        <v>1842.66</v>
      </c>
      <c r="I208" s="460">
        <f>(H208*65%)</f>
        <v>1197.73</v>
      </c>
      <c r="J208" s="532">
        <f>(H208*35%)</f>
        <v>644.92999999999995</v>
      </c>
      <c r="K208" s="27"/>
      <c r="L208" s="77"/>
    </row>
    <row r="209" spans="1:11" ht="15.75" thickBot="1" x14ac:dyDescent="0.25">
      <c r="A209" s="226"/>
      <c r="B209" s="110"/>
      <c r="C209" s="708" t="s">
        <v>296</v>
      </c>
      <c r="D209" s="708"/>
      <c r="E209" s="708"/>
      <c r="F209" s="708"/>
      <c r="G209" s="708"/>
      <c r="H209" s="447">
        <f>H210+H211</f>
        <v>377158.46</v>
      </c>
      <c r="I209" s="389">
        <f>H209*65%</f>
        <v>245153</v>
      </c>
      <c r="J209" s="421">
        <f>H209*35%</f>
        <v>132005.46</v>
      </c>
      <c r="K209" s="27"/>
    </row>
    <row r="210" spans="1:11" s="462" customFormat="1" ht="15.75" thickBot="1" x14ac:dyDescent="0.25">
      <c r="A210" s="448"/>
      <c r="B210" s="110"/>
      <c r="C210" s="705" t="s">
        <v>343</v>
      </c>
      <c r="D210" s="706"/>
      <c r="E210" s="706"/>
      <c r="F210" s="706"/>
      <c r="G210" s="707"/>
      <c r="H210" s="447">
        <f>H208+H204+H196+H168+H146+H125+H82+H58+H41+H111</f>
        <v>327001.84000000003</v>
      </c>
      <c r="I210" s="354">
        <f>H210*65%</f>
        <v>212551.2</v>
      </c>
      <c r="J210" s="421">
        <f>H210*35%</f>
        <v>114450.64</v>
      </c>
      <c r="K210" s="27"/>
    </row>
    <row r="211" spans="1:11" ht="15.75" thickBot="1" x14ac:dyDescent="0.25">
      <c r="A211" s="448"/>
      <c r="B211" s="110"/>
      <c r="C211" s="705" t="s">
        <v>344</v>
      </c>
      <c r="D211" s="706"/>
      <c r="E211" s="706"/>
      <c r="F211" s="706"/>
      <c r="G211" s="707"/>
      <c r="H211" s="447">
        <f>H197+H126+H112+H72+H59+H42</f>
        <v>50156.62</v>
      </c>
      <c r="I211" s="354">
        <f>H211*65%</f>
        <v>32601.8</v>
      </c>
      <c r="J211" s="421">
        <f>H211*35%</f>
        <v>17554.82</v>
      </c>
      <c r="K211" s="27"/>
    </row>
    <row r="212" spans="1:11" ht="15.75" thickBot="1" x14ac:dyDescent="0.25">
      <c r="A212" s="622"/>
      <c r="B212" s="623"/>
      <c r="C212" s="624"/>
      <c r="D212" s="624"/>
      <c r="E212" s="624"/>
      <c r="F212" s="624"/>
      <c r="G212" s="624"/>
      <c r="H212" s="625"/>
      <c r="I212" s="626"/>
      <c r="J212" s="377"/>
      <c r="K212" s="27"/>
    </row>
    <row r="213" spans="1:11" ht="15.75" thickBot="1" x14ac:dyDescent="0.25">
      <c r="A213" s="111" t="s">
        <v>91</v>
      </c>
      <c r="B213" s="147">
        <v>44732</v>
      </c>
      <c r="C213" s="106" t="s">
        <v>47</v>
      </c>
      <c r="D213" s="92"/>
      <c r="E213" s="86"/>
      <c r="F213" s="83" t="s">
        <v>54</v>
      </c>
      <c r="G213" s="83"/>
      <c r="H213" s="621"/>
      <c r="I213" s="377"/>
      <c r="J213" s="356"/>
      <c r="K213" s="27"/>
    </row>
    <row r="214" spans="1:11" s="462" customFormat="1" x14ac:dyDescent="0.2">
      <c r="A214" s="111"/>
      <c r="B214" s="94"/>
      <c r="C214" s="106"/>
      <c r="D214" s="91"/>
      <c r="E214" s="86"/>
      <c r="F214" s="83"/>
      <c r="G214" s="83"/>
      <c r="H214" s="356"/>
      <c r="I214" s="356"/>
      <c r="J214" s="377"/>
      <c r="K214" s="27"/>
    </row>
    <row r="215" spans="1:11" x14ac:dyDescent="0.2">
      <c r="A215" s="100"/>
      <c r="B215" s="92"/>
      <c r="C215" s="105"/>
      <c r="D215" s="91"/>
      <c r="E215" s="87"/>
      <c r="F215" s="81"/>
      <c r="G215" s="81"/>
      <c r="H215" s="356"/>
      <c r="I215" s="377"/>
      <c r="J215" s="377"/>
    </row>
    <row r="216" spans="1:11" ht="15.75" x14ac:dyDescent="0.2">
      <c r="A216" s="100"/>
      <c r="B216" s="95"/>
      <c r="C216" s="107" t="s">
        <v>370</v>
      </c>
      <c r="D216" s="91"/>
      <c r="E216" s="88"/>
      <c r="F216" s="84" t="s">
        <v>73</v>
      </c>
      <c r="G216" s="84"/>
      <c r="H216" s="356"/>
      <c r="I216" s="377"/>
      <c r="J216" s="378"/>
    </row>
    <row r="217" spans="1:11" x14ac:dyDescent="0.2">
      <c r="A217" s="100"/>
      <c r="B217" s="96"/>
      <c r="C217" s="108" t="s">
        <v>371</v>
      </c>
      <c r="D217" s="91"/>
      <c r="E217" s="86"/>
      <c r="F217" s="83" t="s">
        <v>74</v>
      </c>
      <c r="G217" s="83"/>
      <c r="H217" s="356"/>
      <c r="I217" s="378"/>
      <c r="J217" s="378"/>
    </row>
    <row r="218" spans="1:11" x14ac:dyDescent="0.2">
      <c r="A218" s="100"/>
      <c r="B218" s="96"/>
      <c r="C218" s="108" t="s">
        <v>57</v>
      </c>
      <c r="D218" s="91"/>
      <c r="E218" s="86"/>
      <c r="F218" s="83" t="s">
        <v>77</v>
      </c>
      <c r="G218" s="83"/>
      <c r="H218" s="356"/>
      <c r="I218" s="378"/>
      <c r="J218" s="380"/>
    </row>
    <row r="219" spans="1:11" x14ac:dyDescent="0.2">
      <c r="A219" s="102"/>
      <c r="B219" s="102"/>
      <c r="C219" s="98"/>
      <c r="D219" s="234"/>
      <c r="E219" s="235"/>
      <c r="F219" s="236"/>
      <c r="G219" s="236"/>
      <c r="H219" s="379"/>
      <c r="I219" s="380"/>
    </row>
    <row r="220" spans="1:11" x14ac:dyDescent="0.2">
      <c r="A220" s="30"/>
    </row>
  </sheetData>
  <mergeCells count="28">
    <mergeCell ref="D146:G146"/>
    <mergeCell ref="D124:G124"/>
    <mergeCell ref="D194:G194"/>
    <mergeCell ref="D126:G126"/>
    <mergeCell ref="D40:G40"/>
    <mergeCell ref="D80:G80"/>
    <mergeCell ref="D158:G158"/>
    <mergeCell ref="C211:G211"/>
    <mergeCell ref="C210:G210"/>
    <mergeCell ref="C209:G209"/>
    <mergeCell ref="B181:C181"/>
    <mergeCell ref="D178:G178"/>
    <mergeCell ref="B184:C184"/>
    <mergeCell ref="D187:G187"/>
    <mergeCell ref="C208:G208"/>
    <mergeCell ref="A3:C3"/>
    <mergeCell ref="A7:H7"/>
    <mergeCell ref="A5:C5"/>
    <mergeCell ref="A6:H6"/>
    <mergeCell ref="A10:H10"/>
    <mergeCell ref="A11:H11"/>
    <mergeCell ref="A12:H12"/>
    <mergeCell ref="A13:H13"/>
    <mergeCell ref="A14:H14"/>
    <mergeCell ref="D41:G41"/>
    <mergeCell ref="D33:G33"/>
    <mergeCell ref="D23:G23"/>
    <mergeCell ref="C24:D24"/>
  </mergeCells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Header>&amp;RPágina &amp;P de &amp;N</oddHeader>
  </headerFooter>
  <rowBreaks count="1" manualBreakCount="1">
    <brk id="7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topLeftCell="A25" zoomScale="75" zoomScaleNormal="75" zoomScaleSheetLayoutView="70" workbookViewId="0">
      <selection activeCell="AG12" sqref="AG12"/>
    </sheetView>
  </sheetViews>
  <sheetFormatPr defaultColWidth="3.7109375" defaultRowHeight="15" x14ac:dyDescent="0.2"/>
  <cols>
    <col min="1" max="8" width="8.7109375" style="37" customWidth="1"/>
    <col min="9" max="20" width="5.7109375" style="37" customWidth="1"/>
    <col min="21" max="26" width="3.7109375" style="37" customWidth="1"/>
    <col min="27" max="27" width="10.85546875" style="37" hidden="1" customWidth="1"/>
    <col min="28" max="28" width="7" style="37" hidden="1" customWidth="1"/>
    <col min="29" max="16384" width="3.7109375" style="37"/>
  </cols>
  <sheetData>
    <row r="1" spans="1:41" ht="80.099999999999994" customHeight="1" thickBot="1" x14ac:dyDescent="0.25"/>
    <row r="2" spans="1:41" ht="18" x14ac:dyDescent="0.2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41" ht="18" x14ac:dyDescent="0.25">
      <c r="A3" s="76" t="s">
        <v>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1:41" ht="5.0999999999999996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38"/>
      <c r="V4" s="38"/>
      <c r="W4" s="38"/>
      <c r="X4" s="38"/>
      <c r="Y4" s="38"/>
    </row>
    <row r="5" spans="1:41" ht="15" customHeight="1" x14ac:dyDescent="0.2">
      <c r="A5" s="738" t="str">
        <f>'ANEXO 01-ORÇAMENTO'!A5:C5</f>
        <v>SOLICITANTE: SECRETARIA MUNICIPAL DE EDUCAÇÃO</v>
      </c>
      <c r="B5" s="739"/>
      <c r="C5" s="739"/>
      <c r="D5" s="739"/>
      <c r="E5" s="739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1"/>
      <c r="U5" s="38"/>
      <c r="V5" s="38"/>
      <c r="W5" s="38"/>
      <c r="X5" s="38"/>
      <c r="Y5" s="38"/>
    </row>
    <row r="6" spans="1:41" ht="15" customHeight="1" x14ac:dyDescent="0.2">
      <c r="A6" s="727" t="str">
        <f>'ANEXO 01-ORÇAMENTO'!A6</f>
        <v>OBJETO: E.M.E.F. JOÃO CERNICCHIARO</v>
      </c>
      <c r="B6" s="728"/>
      <c r="C6" s="728"/>
      <c r="D6" s="728"/>
      <c r="E6" s="728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30"/>
      <c r="U6" s="38"/>
      <c r="V6" s="38"/>
      <c r="W6" s="38"/>
      <c r="X6" s="38"/>
      <c r="Y6" s="38"/>
    </row>
    <row r="7" spans="1:41" ht="15" customHeight="1" x14ac:dyDescent="0.2">
      <c r="A7" s="731" t="str">
        <f>'ANEXO 01-ORÇAMENTO'!A7:C7</f>
        <v>LOCAL DA OBRA: Professora Nair, Lago de Oliveira</v>
      </c>
      <c r="B7" s="732"/>
      <c r="C7" s="732"/>
      <c r="D7" s="732"/>
      <c r="E7" s="732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4"/>
      <c r="U7" s="38"/>
      <c r="V7" s="38"/>
      <c r="W7" s="38"/>
      <c r="X7" s="38"/>
      <c r="Y7" s="38"/>
    </row>
    <row r="8" spans="1:41" ht="16.5" thickBot="1" x14ac:dyDescent="0.25">
      <c r="A8" s="735"/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7"/>
      <c r="U8" s="38"/>
      <c r="V8" s="38"/>
      <c r="W8" s="38"/>
      <c r="X8" s="38"/>
      <c r="Y8" s="38"/>
    </row>
    <row r="9" spans="1:41" ht="30" customHeight="1" x14ac:dyDescent="0.2">
      <c r="A9" s="742" t="s">
        <v>5</v>
      </c>
      <c r="B9" s="743"/>
      <c r="C9" s="743"/>
      <c r="D9" s="743"/>
      <c r="E9" s="743"/>
      <c r="F9" s="39"/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  <c r="U9" s="38"/>
      <c r="V9" s="38"/>
      <c r="W9" s="38"/>
      <c r="X9" s="38"/>
      <c r="Y9" s="38"/>
    </row>
    <row r="10" spans="1:41" ht="30" customHeight="1" thickBot="1" x14ac:dyDescent="0.25">
      <c r="A10" s="744" t="s">
        <v>6</v>
      </c>
      <c r="B10" s="745"/>
      <c r="C10" s="745"/>
      <c r="D10" s="745"/>
      <c r="E10" s="745"/>
      <c r="F10" s="43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38"/>
      <c r="V10" s="38"/>
      <c r="W10" s="38"/>
      <c r="X10" s="38"/>
      <c r="Y10" s="38"/>
    </row>
    <row r="11" spans="1:41" ht="60" customHeight="1" x14ac:dyDescent="0.2">
      <c r="A11" s="746" t="s">
        <v>7</v>
      </c>
      <c r="B11" s="747"/>
      <c r="C11" s="747"/>
      <c r="D11" s="747"/>
      <c r="E11" s="747"/>
      <c r="F11" s="750" t="s">
        <v>8</v>
      </c>
      <c r="G11" s="751"/>
      <c r="H11" s="752"/>
      <c r="I11" s="47"/>
      <c r="J11" s="47"/>
      <c r="K11" s="48"/>
      <c r="L11" s="756" t="s">
        <v>9</v>
      </c>
      <c r="M11" s="757"/>
      <c r="N11" s="757"/>
      <c r="O11" s="757"/>
      <c r="P11" s="757"/>
      <c r="Q11" s="757"/>
      <c r="R11" s="757"/>
      <c r="S11" s="757"/>
      <c r="T11" s="758"/>
      <c r="U11" s="49"/>
      <c r="V11" s="49"/>
      <c r="W11" s="49"/>
      <c r="X11" s="49"/>
      <c r="Y11" s="49"/>
      <c r="Z11" s="49"/>
      <c r="AA11" s="49"/>
      <c r="AB11" s="49"/>
      <c r="AC11" s="67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</row>
    <row r="12" spans="1:41" ht="21.75" customHeight="1" x14ac:dyDescent="0.2">
      <c r="A12" s="748"/>
      <c r="B12" s="749"/>
      <c r="C12" s="749"/>
      <c r="D12" s="749"/>
      <c r="E12" s="749"/>
      <c r="F12" s="753"/>
      <c r="G12" s="754"/>
      <c r="H12" s="755"/>
      <c r="I12" s="47"/>
      <c r="J12" s="47"/>
      <c r="K12" s="48"/>
      <c r="L12" s="759" t="s">
        <v>10</v>
      </c>
      <c r="M12" s="760"/>
      <c r="N12" s="760"/>
      <c r="O12" s="760" t="s">
        <v>11</v>
      </c>
      <c r="P12" s="760"/>
      <c r="Q12" s="760"/>
      <c r="R12" s="760" t="s">
        <v>12</v>
      </c>
      <c r="S12" s="760"/>
      <c r="T12" s="761"/>
      <c r="W12" s="38"/>
      <c r="X12" s="38"/>
      <c r="Y12" s="38"/>
      <c r="Z12" s="38"/>
    </row>
    <row r="13" spans="1:41" s="61" customFormat="1" ht="30" customHeight="1" x14ac:dyDescent="0.2">
      <c r="A13" s="771" t="s">
        <v>60</v>
      </c>
      <c r="B13" s="772"/>
      <c r="C13" s="772"/>
      <c r="D13" s="772"/>
      <c r="E13" s="772"/>
      <c r="F13" s="773">
        <v>4.8899999999999997</v>
      </c>
      <c r="G13" s="774"/>
      <c r="H13" s="775"/>
      <c r="I13" s="767" t="str">
        <f>IF(F13&lt;L13," Atenção",IF(F13&gt;R13,"Atenção","OK"))</f>
        <v>OK</v>
      </c>
      <c r="J13" s="768"/>
      <c r="K13" s="60"/>
      <c r="L13" s="769">
        <f>CHOOSE(Plan4!$B$17,Plan4!C6,Plan4!D6,Plan4!E6,Plan4!F6,Plan4!G6,Plan4!H6)</f>
        <v>3</v>
      </c>
      <c r="M13" s="770"/>
      <c r="N13" s="770"/>
      <c r="O13" s="770">
        <f>CHOOSE(Plan4!$B$17,Plan4!I6,Plan4!J6,Plan4!K6,Plan4!L6,Plan4!M6,Plan4!N6)</f>
        <v>4</v>
      </c>
      <c r="P13" s="770"/>
      <c r="Q13" s="770"/>
      <c r="R13" s="770">
        <f>CHOOSE(Plan4!$B$17,Plan4!O6,Plan4!P6,Plan4!Q6,Plan4!R6,Plan4!S6,Plan4!T6)</f>
        <v>5.5</v>
      </c>
      <c r="S13" s="770"/>
      <c r="T13" s="776"/>
      <c r="W13" s="62"/>
      <c r="X13" s="62"/>
      <c r="Y13" s="62"/>
      <c r="Z13" s="62"/>
    </row>
    <row r="14" spans="1:41" s="61" customFormat="1" ht="30" customHeight="1" x14ac:dyDescent="0.2">
      <c r="A14" s="762" t="s">
        <v>61</v>
      </c>
      <c r="B14" s="763"/>
      <c r="C14" s="763"/>
      <c r="D14" s="763"/>
      <c r="E14" s="763"/>
      <c r="F14" s="764">
        <v>1</v>
      </c>
      <c r="G14" s="765"/>
      <c r="H14" s="766"/>
      <c r="I14" s="767" t="str">
        <f t="shared" ref="I14:I20" si="0">IF(F14&lt;L14," Atenção",IF(F14&gt;R14,"Atenção","OK"))</f>
        <v>OK</v>
      </c>
      <c r="J14" s="768"/>
      <c r="K14" s="60"/>
      <c r="L14" s="769">
        <f>CHOOSE(Plan4!$B$17,Plan4!C7,Plan4!D7,Plan4!E7,Plan4!F7,Plan4!G7,Plan4!H7)</f>
        <v>0.8</v>
      </c>
      <c r="M14" s="770"/>
      <c r="N14" s="770"/>
      <c r="O14" s="770">
        <f>CHOOSE(Plan4!$B$17,Plan4!I7,Plan4!J7,Plan4!K7,Plan4!L7,Plan4!M7,Plan4!N7)</f>
        <v>0.8</v>
      </c>
      <c r="P14" s="770"/>
      <c r="Q14" s="770"/>
      <c r="R14" s="770">
        <f>CHOOSE(Plan4!$B$17,Plan4!O7,Plan4!P7,Plan4!Q7,Plan4!R7,Plan4!S7,Plan4!T7)</f>
        <v>1</v>
      </c>
      <c r="S14" s="770"/>
      <c r="T14" s="776"/>
      <c r="W14" s="62"/>
      <c r="X14" s="62"/>
      <c r="Y14" s="62"/>
      <c r="Z14" s="62"/>
    </row>
    <row r="15" spans="1:41" s="61" customFormat="1" ht="30" customHeight="1" x14ac:dyDescent="0.2">
      <c r="A15" s="762" t="s">
        <v>62</v>
      </c>
      <c r="B15" s="763"/>
      <c r="C15" s="763"/>
      <c r="D15" s="763"/>
      <c r="E15" s="763"/>
      <c r="F15" s="764">
        <v>1.27</v>
      </c>
      <c r="G15" s="765"/>
      <c r="H15" s="766"/>
      <c r="I15" s="767" t="str">
        <f t="shared" si="0"/>
        <v>OK</v>
      </c>
      <c r="J15" s="768"/>
      <c r="K15" s="60"/>
      <c r="L15" s="769">
        <f>CHOOSE(Plan4!$B$17,Plan4!C8,Plan4!D8,Plan4!E8,Plan4!F8,Plan4!G8,Plan4!H8)</f>
        <v>0.97</v>
      </c>
      <c r="M15" s="770"/>
      <c r="N15" s="770"/>
      <c r="O15" s="770">
        <f>CHOOSE(Plan4!$B$17,Plan4!I8,Plan4!J8,Plan4!K8,Plan4!L8,Plan4!M8,Plan4!N8)</f>
        <v>1.27</v>
      </c>
      <c r="P15" s="770"/>
      <c r="Q15" s="770"/>
      <c r="R15" s="770">
        <f>CHOOSE(Plan4!$B$17,Plan4!O8,Plan4!P8,Plan4!Q8,Plan4!R8,Plan4!S8,Plan4!T8)</f>
        <v>1.27</v>
      </c>
      <c r="S15" s="770"/>
      <c r="T15" s="776"/>
      <c r="W15" s="62"/>
      <c r="X15" s="62"/>
      <c r="Y15" s="62"/>
      <c r="Z15" s="62"/>
    </row>
    <row r="16" spans="1:41" s="61" customFormat="1" ht="30" customHeight="1" x14ac:dyDescent="0.2">
      <c r="A16" s="762" t="s">
        <v>63</v>
      </c>
      <c r="B16" s="763"/>
      <c r="C16" s="763"/>
      <c r="D16" s="763"/>
      <c r="E16" s="763"/>
      <c r="F16" s="764">
        <v>1.39</v>
      </c>
      <c r="G16" s="765"/>
      <c r="H16" s="766"/>
      <c r="I16" s="767" t="str">
        <f t="shared" si="0"/>
        <v>OK</v>
      </c>
      <c r="J16" s="768"/>
      <c r="K16" s="60"/>
      <c r="L16" s="769">
        <f>CHOOSE(Plan4!$B$17,Plan4!C9,Plan4!D9,Plan4!E9,Plan4!F9,Plan4!G9,Plan4!H9)</f>
        <v>0.59</v>
      </c>
      <c r="M16" s="770"/>
      <c r="N16" s="770"/>
      <c r="O16" s="770">
        <f>CHOOSE(Plan4!$B$17,Plan4!I9,Plan4!J9,Plan4!K9,Plan4!L9,Plan4!M9,Plan4!N9)</f>
        <v>1.23</v>
      </c>
      <c r="P16" s="770"/>
      <c r="Q16" s="770"/>
      <c r="R16" s="770">
        <f>CHOOSE(Plan4!$B$17,Plan4!O9,Plan4!P9,Plan4!Q9,Plan4!R9,Plan4!S9,Plan4!T9)</f>
        <v>1.39</v>
      </c>
      <c r="S16" s="770"/>
      <c r="T16" s="776"/>
      <c r="W16" s="62"/>
      <c r="X16" s="62"/>
      <c r="Y16" s="62"/>
      <c r="Z16" s="62"/>
    </row>
    <row r="17" spans="1:26" s="61" customFormat="1" ht="30" customHeight="1" x14ac:dyDescent="0.2">
      <c r="A17" s="762" t="s">
        <v>64</v>
      </c>
      <c r="B17" s="763"/>
      <c r="C17" s="763"/>
      <c r="D17" s="763"/>
      <c r="E17" s="763"/>
      <c r="F17" s="764">
        <v>7.4</v>
      </c>
      <c r="G17" s="765"/>
      <c r="H17" s="766"/>
      <c r="I17" s="767" t="str">
        <f t="shared" si="0"/>
        <v>OK</v>
      </c>
      <c r="J17" s="768"/>
      <c r="K17" s="60"/>
      <c r="L17" s="769">
        <f>CHOOSE(Plan4!$B$17,Plan4!C10,Plan4!D10,Plan4!E10,Plan4!F10,Plan4!G10,Plan4!H10)</f>
        <v>6.16</v>
      </c>
      <c r="M17" s="770"/>
      <c r="N17" s="770"/>
      <c r="O17" s="770">
        <f>CHOOSE(Plan4!$B$17,Plan4!I10,Plan4!J10,Plan4!K10,Plan4!L10,Plan4!M10,Plan4!N10)</f>
        <v>7.4</v>
      </c>
      <c r="P17" s="770"/>
      <c r="Q17" s="770"/>
      <c r="R17" s="770">
        <f>CHOOSE(Plan4!$B$17,Plan4!O10,Plan4!P10,Plan4!Q10,Plan4!R10,Plan4!S10,Plan4!T10)</f>
        <v>8.9600000000000009</v>
      </c>
      <c r="S17" s="770"/>
      <c r="T17" s="776"/>
      <c r="W17" s="62"/>
      <c r="X17" s="62"/>
      <c r="Y17" s="62"/>
      <c r="Z17" s="62"/>
    </row>
    <row r="18" spans="1:26" s="61" customFormat="1" ht="30" customHeight="1" x14ac:dyDescent="0.2">
      <c r="A18" s="762" t="s">
        <v>65</v>
      </c>
      <c r="B18" s="763"/>
      <c r="C18" s="763"/>
      <c r="D18" s="763"/>
      <c r="E18" s="763"/>
      <c r="F18" s="764">
        <v>0.65</v>
      </c>
      <c r="G18" s="765"/>
      <c r="H18" s="766"/>
      <c r="I18" s="767" t="str">
        <f t="shared" si="0"/>
        <v>OK</v>
      </c>
      <c r="J18" s="768"/>
      <c r="K18" s="60"/>
      <c r="L18" s="769">
        <f>CHOOSE(Plan4!$B$17,Plan4!C11,Plan4!D11,Plan4!E11,Plan4!F11,Plan4!G11,Plan4!H11)</f>
        <v>0.65</v>
      </c>
      <c r="M18" s="770"/>
      <c r="N18" s="770"/>
      <c r="O18" s="770">
        <f>CHOOSE(Plan4!$B$17,Plan4!I11,Plan4!J11,Plan4!K11,Plan4!L11,Plan4!M11,Plan4!N11)</f>
        <v>0.65</v>
      </c>
      <c r="P18" s="770"/>
      <c r="Q18" s="770"/>
      <c r="R18" s="770">
        <f>CHOOSE(Plan4!$B$17,Plan4!O11,Plan4!P11,Plan4!Q11,Plan4!R11,Plan4!S11,Plan4!T11)</f>
        <v>0.65</v>
      </c>
      <c r="S18" s="770"/>
      <c r="T18" s="776"/>
      <c r="U18" s="63"/>
      <c r="V18" s="63"/>
      <c r="W18" s="62"/>
      <c r="X18" s="62"/>
      <c r="Y18" s="62"/>
      <c r="Z18" s="62"/>
    </row>
    <row r="19" spans="1:26" s="61" customFormat="1" ht="30" customHeight="1" x14ac:dyDescent="0.2">
      <c r="A19" s="762" t="s">
        <v>66</v>
      </c>
      <c r="B19" s="763"/>
      <c r="C19" s="763"/>
      <c r="D19" s="763"/>
      <c r="E19" s="763"/>
      <c r="F19" s="764">
        <v>3</v>
      </c>
      <c r="G19" s="765"/>
      <c r="H19" s="766"/>
      <c r="I19" s="767" t="str">
        <f t="shared" si="0"/>
        <v>OK</v>
      </c>
      <c r="J19" s="768"/>
      <c r="K19" s="60"/>
      <c r="L19" s="769">
        <f>CHOOSE(Plan4!$B$17,Plan4!C12,Plan4!D12,Plan4!E12,Plan4!F12,Plan4!G12,Plan4!H12)</f>
        <v>3</v>
      </c>
      <c r="M19" s="770"/>
      <c r="N19" s="770"/>
      <c r="O19" s="770">
        <f>CHOOSE(Plan4!$B$17,Plan4!I12,Plan4!J12,Plan4!K12,Plan4!L12,Plan4!M12,Plan4!N12)</f>
        <v>3</v>
      </c>
      <c r="P19" s="770"/>
      <c r="Q19" s="770"/>
      <c r="R19" s="770">
        <f>CHOOSE(Plan4!$B$17,Plan4!O12,Plan4!P12,Plan4!Q12,Plan4!R12,Plan4!S12,Plan4!T12)</f>
        <v>3</v>
      </c>
      <c r="S19" s="770"/>
      <c r="T19" s="776"/>
      <c r="W19" s="62"/>
      <c r="X19" s="62"/>
      <c r="Y19" s="62"/>
      <c r="Z19" s="62"/>
    </row>
    <row r="20" spans="1:26" s="61" customFormat="1" ht="30" customHeight="1" x14ac:dyDescent="0.2">
      <c r="A20" s="762" t="s">
        <v>67</v>
      </c>
      <c r="B20" s="763"/>
      <c r="C20" s="763"/>
      <c r="D20" s="763"/>
      <c r="E20" s="763"/>
      <c r="F20" s="764">
        <v>3</v>
      </c>
      <c r="G20" s="765"/>
      <c r="H20" s="766"/>
      <c r="I20" s="767" t="str">
        <f t="shared" si="0"/>
        <v>OK</v>
      </c>
      <c r="J20" s="768"/>
      <c r="K20" s="60"/>
      <c r="L20" s="779">
        <f>CHOOSE(Plan4!$B$17,Plan4!C13,Plan4!D13,Plan4!E13,Plan4!F13,Plan4!G13,Plan4!H13)</f>
        <v>2</v>
      </c>
      <c r="M20" s="777"/>
      <c r="N20" s="777"/>
      <c r="O20" s="777">
        <f>CHOOSE(Plan4!$B$17,Plan4!I13,Plan4!J13,Plan4!K13,Plan4!L13,Plan4!M13,Plan4!N13)</f>
        <v>2</v>
      </c>
      <c r="P20" s="777"/>
      <c r="Q20" s="777"/>
      <c r="R20" s="777">
        <f>CHOOSE(Plan4!$B$17,Plan4!O13,Plan4!P13,Plan4!Q13,Plan4!R13,Plan4!S13,Plan4!T13)</f>
        <v>5</v>
      </c>
      <c r="S20" s="777"/>
      <c r="T20" s="778"/>
      <c r="W20" s="62"/>
      <c r="X20" s="62"/>
      <c r="Y20" s="62"/>
      <c r="Z20" s="62"/>
    </row>
    <row r="21" spans="1:26" s="61" customFormat="1" ht="30" customHeight="1" thickBot="1" x14ac:dyDescent="0.25">
      <c r="A21" s="791" t="s">
        <v>68</v>
      </c>
      <c r="B21" s="792"/>
      <c r="C21" s="792"/>
      <c r="D21" s="792"/>
      <c r="E21" s="792"/>
      <c r="F21" s="793">
        <v>0</v>
      </c>
      <c r="G21" s="794"/>
      <c r="H21" s="795"/>
      <c r="I21" s="64"/>
      <c r="J21" s="64"/>
      <c r="K21" s="60"/>
      <c r="L21" s="780"/>
      <c r="M21" s="780"/>
      <c r="N21" s="780"/>
      <c r="O21" s="780"/>
      <c r="P21" s="780"/>
      <c r="Q21" s="780"/>
      <c r="R21" s="780"/>
      <c r="S21" s="780"/>
      <c r="T21" s="781"/>
      <c r="W21" s="62"/>
      <c r="X21" s="62"/>
      <c r="Y21" s="62"/>
      <c r="Z21" s="62"/>
    </row>
    <row r="22" spans="1:26" s="62" customFormat="1" ht="30" customHeight="1" thickBot="1" x14ac:dyDescent="0.25">
      <c r="A22" s="782" t="s">
        <v>13</v>
      </c>
      <c r="B22" s="783"/>
      <c r="C22" s="783"/>
      <c r="D22" s="783"/>
      <c r="E22" s="784"/>
      <c r="F22" s="785">
        <f>TRUNC((((((1+F13/100+F14/100+F15/100)*(1+F16/100)*(1+F17/100))/(1-(F18/100+F19/100+F20/100+F21/100)))-1)*100),2)</f>
        <v>25</v>
      </c>
      <c r="G22" s="786"/>
      <c r="H22" s="787"/>
      <c r="I22" s="64"/>
      <c r="J22" s="64"/>
      <c r="K22" s="60"/>
      <c r="L22" s="65"/>
      <c r="M22" s="65"/>
      <c r="N22" s="65"/>
      <c r="O22" s="65"/>
      <c r="P22" s="65"/>
      <c r="Q22" s="65"/>
      <c r="R22" s="65"/>
      <c r="S22" s="65"/>
      <c r="T22" s="66"/>
    </row>
    <row r="23" spans="1:26" s="38" customFormat="1" ht="26.25" customHeight="1" x14ac:dyDescent="0.2">
      <c r="A23" s="54"/>
      <c r="B23" s="55"/>
      <c r="C23" s="55"/>
      <c r="D23" s="55"/>
      <c r="E23" s="55"/>
      <c r="F23" s="56"/>
      <c r="G23" s="56"/>
      <c r="H23" s="56"/>
      <c r="I23" s="47"/>
      <c r="J23" s="47"/>
      <c r="K23" s="48"/>
      <c r="L23" s="50"/>
      <c r="M23" s="50"/>
      <c r="N23" s="50"/>
      <c r="O23" s="50"/>
      <c r="P23" s="50"/>
      <c r="Q23" s="50"/>
      <c r="R23" s="50"/>
      <c r="S23" s="50"/>
      <c r="T23" s="51"/>
    </row>
    <row r="24" spans="1:26" s="38" customFormat="1" ht="15" customHeight="1" x14ac:dyDescent="0.2">
      <c r="A24" s="788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789"/>
      <c r="C24" s="789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90"/>
    </row>
    <row r="25" spans="1:26" s="38" customFormat="1" ht="45" customHeight="1" x14ac:dyDescent="0.2">
      <c r="A25" s="796" t="s">
        <v>14</v>
      </c>
      <c r="B25" s="797"/>
      <c r="C25" s="797"/>
      <c r="D25" s="797"/>
      <c r="E25" s="797"/>
      <c r="F25" s="797"/>
      <c r="G25" s="797"/>
      <c r="H25" s="797"/>
      <c r="I25" s="52"/>
      <c r="J25" s="53"/>
      <c r="K25" s="48"/>
      <c r="L25" s="798" t="s">
        <v>75</v>
      </c>
      <c r="M25" s="799"/>
      <c r="N25" s="799"/>
      <c r="O25" s="799"/>
      <c r="P25" s="799"/>
      <c r="Q25" s="799"/>
      <c r="R25" s="799"/>
      <c r="S25" s="799"/>
      <c r="T25" s="800"/>
    </row>
    <row r="26" spans="1:26" s="59" customFormat="1" ht="60" customHeight="1" x14ac:dyDescent="0.2">
      <c r="A26" s="801" t="s">
        <v>69</v>
      </c>
      <c r="B26" s="802"/>
      <c r="C26" s="802"/>
      <c r="D26" s="802"/>
      <c r="E26" s="802"/>
      <c r="F26" s="803">
        <f>TRUNC(((((1+F13/100+F14/100+F15/100)*(1+F16/100)*(1+F17/100))/(1-(F18/100+F19/100+F20/100)))-1)*100,2)</f>
        <v>25</v>
      </c>
      <c r="G26" s="803"/>
      <c r="H26" s="804"/>
      <c r="I26" s="805" t="str">
        <f>IF(F26&lt;L26," Atenção",IF(F26&gt;R26,"Atenção","OK"))</f>
        <v>OK</v>
      </c>
      <c r="J26" s="806"/>
      <c r="K26" s="58"/>
      <c r="L26" s="779">
        <f>CHOOSE(Plan4!$B$17,Plan4!O19,Plan4!O20,Plan4!O21,Plan4!O22,Plan4!O23,Plan4!O24)</f>
        <v>20.34</v>
      </c>
      <c r="M26" s="777"/>
      <c r="N26" s="777"/>
      <c r="O26" s="777">
        <f>CHOOSE(Plan4!$B$17,Plan4!Q19,Plan4!Q20,Plan4!Q21,Plan4!Q22,Plan4!Q23,Plan4!Q24)</f>
        <v>22.12</v>
      </c>
      <c r="P26" s="777"/>
      <c r="Q26" s="777"/>
      <c r="R26" s="777">
        <f>CHOOSE(Plan4!$B$17,Plan4!S19,Plan4!S20,Plan4!S21,Plan4!S22,Plan4!S23,Plan4!S24)</f>
        <v>25</v>
      </c>
      <c r="S26" s="777"/>
      <c r="T26" s="778"/>
    </row>
    <row r="27" spans="1:26" s="38" customFormat="1" ht="15" customHeight="1" x14ac:dyDescent="0.2">
      <c r="A27" s="788" t="str">
        <f>IF(I26&lt;&gt;"OK", "O valor de BDI sem a desoneração está fora da faixa admitida no Acórdão TCU Plenária 2622/2013.",".")</f>
        <v>.</v>
      </c>
      <c r="B27" s="789"/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90"/>
    </row>
    <row r="28" spans="1:26" s="38" customFormat="1" ht="18" x14ac:dyDescent="0.2">
      <c r="A28" s="816" t="s">
        <v>0</v>
      </c>
      <c r="B28" s="817"/>
      <c r="C28" s="817"/>
      <c r="D28" s="817"/>
      <c r="E28" s="817"/>
      <c r="F28" s="817"/>
      <c r="G28" s="817"/>
      <c r="H28" s="817"/>
      <c r="I28" s="817"/>
      <c r="J28" s="817"/>
      <c r="K28" s="817"/>
      <c r="L28" s="817"/>
      <c r="M28" s="817"/>
      <c r="N28" s="817"/>
      <c r="O28" s="817"/>
      <c r="P28" s="817"/>
      <c r="Q28" s="817"/>
      <c r="R28" s="817"/>
      <c r="S28" s="817"/>
      <c r="T28" s="818"/>
    </row>
    <row r="29" spans="1:26" s="38" customFormat="1" ht="181.5" customHeight="1" x14ac:dyDescent="0.2">
      <c r="A29" s="819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1"/>
    </row>
    <row r="30" spans="1:26" ht="15" customHeight="1" x14ac:dyDescent="0.2">
      <c r="A30" s="822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823"/>
      <c r="C30" s="823"/>
      <c r="D30" s="823"/>
      <c r="E30" s="823"/>
      <c r="F30" s="823"/>
      <c r="G30" s="823"/>
      <c r="H30" s="823"/>
      <c r="I30" s="823"/>
      <c r="J30" s="823"/>
      <c r="K30" s="823"/>
      <c r="L30" s="823"/>
      <c r="M30" s="823"/>
      <c r="N30" s="823"/>
      <c r="O30" s="823"/>
      <c r="P30" s="823"/>
      <c r="Q30" s="823"/>
      <c r="R30" s="823"/>
      <c r="S30" s="823"/>
      <c r="T30" s="824"/>
    </row>
    <row r="31" spans="1:26" s="57" customFormat="1" ht="30" customHeight="1" x14ac:dyDescent="0.2">
      <c r="A31" s="807"/>
      <c r="B31" s="808"/>
      <c r="C31" s="808"/>
      <c r="D31" s="808"/>
      <c r="E31" s="808"/>
      <c r="F31" s="808"/>
      <c r="G31" s="808"/>
      <c r="H31" s="808"/>
      <c r="I31" s="809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1"/>
    </row>
    <row r="32" spans="1:26" s="57" customFormat="1" ht="30" customHeight="1" x14ac:dyDescent="0.2">
      <c r="A32" s="812"/>
      <c r="B32" s="813"/>
      <c r="C32" s="813"/>
      <c r="D32" s="813"/>
      <c r="E32" s="813"/>
      <c r="F32" s="813"/>
      <c r="G32" s="813"/>
      <c r="H32" s="813"/>
      <c r="I32" s="814" t="s">
        <v>79</v>
      </c>
      <c r="J32" s="814"/>
      <c r="K32" s="814"/>
      <c r="L32" s="814"/>
      <c r="M32" s="814"/>
      <c r="N32" s="814"/>
      <c r="O32" s="814"/>
      <c r="P32" s="814"/>
      <c r="Q32" s="814"/>
      <c r="R32" s="814"/>
      <c r="S32" s="814"/>
      <c r="T32" s="815"/>
    </row>
    <row r="33" spans="1:20" s="57" customFormat="1" ht="30" customHeight="1" x14ac:dyDescent="0.2">
      <c r="A33" s="826" t="s">
        <v>78</v>
      </c>
      <c r="B33" s="827"/>
      <c r="C33" s="827"/>
      <c r="D33" s="827"/>
      <c r="E33" s="827"/>
      <c r="F33" s="827"/>
      <c r="G33" s="827"/>
      <c r="H33" s="827"/>
      <c r="I33" s="828">
        <f>'ANEXO 01-ORÇAMENTO'!B213</f>
        <v>44732</v>
      </c>
      <c r="J33" s="829"/>
      <c r="K33" s="829"/>
      <c r="L33" s="829"/>
      <c r="M33" s="829"/>
      <c r="N33" s="829"/>
      <c r="O33" s="829"/>
      <c r="P33" s="829"/>
      <c r="Q33" s="829"/>
      <c r="R33" s="829"/>
      <c r="S33" s="829"/>
      <c r="T33" s="830"/>
    </row>
    <row r="34" spans="1:20" s="57" customFormat="1" ht="30" customHeight="1" x14ac:dyDescent="0.2">
      <c r="A34" s="831" t="s">
        <v>59</v>
      </c>
      <c r="B34" s="832"/>
      <c r="C34" s="832"/>
      <c r="D34" s="832"/>
      <c r="E34" s="832"/>
      <c r="F34" s="832"/>
      <c r="G34" s="832"/>
      <c r="H34" s="832"/>
      <c r="I34" s="832" t="s">
        <v>4</v>
      </c>
      <c r="J34" s="832"/>
      <c r="K34" s="832"/>
      <c r="L34" s="832"/>
      <c r="M34" s="832"/>
      <c r="N34" s="832"/>
      <c r="O34" s="832"/>
      <c r="P34" s="832"/>
      <c r="Q34" s="832"/>
      <c r="R34" s="832"/>
      <c r="S34" s="832"/>
      <c r="T34" s="833"/>
    </row>
    <row r="35" spans="1:20" ht="399.95" customHeight="1" x14ac:dyDescent="0.2">
      <c r="A35" s="825"/>
      <c r="B35" s="825"/>
      <c r="C35" s="825"/>
      <c r="D35" s="825"/>
      <c r="E35" s="825"/>
      <c r="F35" s="825"/>
      <c r="G35" s="825"/>
      <c r="H35" s="825"/>
      <c r="I35" s="825"/>
      <c r="J35" s="825"/>
      <c r="K35" s="825"/>
      <c r="L35" s="825"/>
      <c r="M35" s="825"/>
      <c r="N35" s="825"/>
      <c r="O35" s="825"/>
      <c r="P35" s="825"/>
      <c r="Q35" s="825"/>
      <c r="R35" s="825"/>
      <c r="S35" s="825"/>
      <c r="T35" s="825"/>
    </row>
    <row r="36" spans="1:20" s="38" customFormat="1" ht="14.25" customHeight="1" x14ac:dyDescent="0.2"/>
    <row r="37" spans="1:20" s="38" customFormat="1" x14ac:dyDescent="0.2"/>
    <row r="38" spans="1:20" s="38" customFormat="1" x14ac:dyDescent="0.2"/>
    <row r="39" spans="1:20" s="38" customFormat="1" x14ac:dyDescent="0.2"/>
    <row r="40" spans="1:20" s="38" customFormat="1" x14ac:dyDescent="0.2"/>
    <row r="41" spans="1:20" s="38" customFormat="1" x14ac:dyDescent="0.2"/>
    <row r="42" spans="1:20" s="38" customFormat="1" x14ac:dyDescent="0.2"/>
    <row r="43" spans="1:20" s="38" customFormat="1" x14ac:dyDescent="0.2"/>
    <row r="44" spans="1:20" s="38" customFormat="1" x14ac:dyDescent="0.2"/>
    <row r="45" spans="1:20" s="38" customFormat="1" x14ac:dyDescent="0.2"/>
    <row r="46" spans="1:20" s="38" customFormat="1" ht="12.75" customHeight="1" x14ac:dyDescent="0.2"/>
    <row r="47" spans="1:20" s="38" customFormat="1" x14ac:dyDescent="0.2"/>
    <row r="48" spans="1:20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view="pageBreakPreview" topLeftCell="A10" zoomScaleNormal="100" zoomScaleSheetLayoutView="100" workbookViewId="0">
      <selection activeCell="B16" sqref="B16"/>
    </sheetView>
  </sheetViews>
  <sheetFormatPr defaultColWidth="8.85546875" defaultRowHeight="15" x14ac:dyDescent="0.2"/>
  <cols>
    <col min="1" max="1" width="14.85546875" style="29" customWidth="1"/>
    <col min="2" max="2" width="51.85546875" style="32" customWidth="1"/>
    <col min="3" max="3" width="18.85546875" style="649" customWidth="1"/>
    <col min="4" max="4" width="9.7109375" style="25" customWidth="1"/>
    <col min="5" max="5" width="16.42578125" style="660" customWidth="1"/>
    <col min="6" max="6" width="16.28515625" style="675" customWidth="1"/>
    <col min="7" max="7" width="16" style="675" customWidth="1"/>
    <col min="8" max="8" width="17.7109375" style="675" customWidth="1"/>
    <col min="9" max="9" width="18.85546875" style="670" customWidth="1"/>
    <col min="10" max="10" width="27.5703125" style="33" customWidth="1"/>
    <col min="11" max="11" width="10.42578125" style="79" customWidth="1"/>
    <col min="12" max="13" width="8.85546875" style="25"/>
    <col min="14" max="14" width="16.85546875" style="25" bestFit="1" customWidth="1"/>
    <col min="15" max="16384" width="8.85546875" style="25"/>
  </cols>
  <sheetData>
    <row r="1" spans="1:11" ht="80.099999999999994" customHeight="1" x14ac:dyDescent="0.2">
      <c r="A1" s="28"/>
      <c r="B1" s="30"/>
      <c r="C1" s="636"/>
      <c r="D1" s="31"/>
      <c r="E1" s="654"/>
      <c r="F1" s="654"/>
      <c r="G1" s="654"/>
      <c r="H1" s="654"/>
      <c r="I1" s="651"/>
      <c r="J1" s="31"/>
      <c r="K1" s="78"/>
    </row>
    <row r="2" spans="1:11" ht="18" x14ac:dyDescent="0.2">
      <c r="A2" s="608" t="s">
        <v>58</v>
      </c>
      <c r="B2" s="609"/>
      <c r="C2" s="637"/>
      <c r="D2" s="610"/>
      <c r="E2" s="652"/>
      <c r="F2" s="652"/>
      <c r="G2" s="652"/>
      <c r="H2" s="652"/>
      <c r="I2" s="661"/>
      <c r="J2" s="35"/>
      <c r="K2" s="25"/>
    </row>
    <row r="3" spans="1:11" ht="18" x14ac:dyDescent="0.2">
      <c r="A3" s="424" t="s">
        <v>72</v>
      </c>
      <c r="B3" s="425"/>
      <c r="C3" s="638"/>
      <c r="D3" s="426"/>
      <c r="E3" s="653"/>
      <c r="F3" s="653"/>
      <c r="G3" s="653"/>
      <c r="H3" s="653"/>
      <c r="I3" s="662"/>
      <c r="J3" s="300"/>
      <c r="K3" s="25"/>
    </row>
    <row r="4" spans="1:11" ht="5.0999999999999996" customHeight="1" x14ac:dyDescent="0.2">
      <c r="A4" s="427"/>
      <c r="B4" s="425"/>
      <c r="C4" s="638"/>
      <c r="D4" s="428"/>
      <c r="E4" s="653"/>
      <c r="F4" s="671"/>
      <c r="G4" s="671"/>
      <c r="H4" s="671"/>
      <c r="I4" s="662"/>
      <c r="J4" s="301"/>
      <c r="K4" s="25"/>
    </row>
    <row r="5" spans="1:11" ht="15" customHeight="1" x14ac:dyDescent="0.2">
      <c r="A5" s="429" t="str">
        <f>'ANEXO 01-ORÇAMENTO'!A5:C5</f>
        <v>SOLICITANTE: SECRETARIA MUNICIPAL DE EDUCAÇÃO</v>
      </c>
      <c r="B5" s="425"/>
      <c r="C5" s="638"/>
      <c r="D5" s="428"/>
      <c r="E5" s="653"/>
      <c r="F5" s="671"/>
      <c r="G5" s="671"/>
      <c r="H5" s="671"/>
      <c r="I5" s="662"/>
      <c r="J5" s="36"/>
      <c r="K5" s="25"/>
    </row>
    <row r="6" spans="1:11" ht="15" customHeight="1" x14ac:dyDescent="0.2">
      <c r="A6" s="836" t="str">
        <f>'ANEXO 01-ORÇAMENTO'!A6:H6</f>
        <v>OBJETO: E.M.E.F. JOÃO CERNICCHIARO</v>
      </c>
      <c r="B6" s="837"/>
      <c r="C6" s="837"/>
      <c r="D6" s="837"/>
      <c r="E6" s="837"/>
      <c r="F6" s="671"/>
      <c r="G6" s="671"/>
      <c r="H6" s="671"/>
      <c r="I6" s="662"/>
      <c r="J6" s="36"/>
      <c r="K6" s="25"/>
    </row>
    <row r="7" spans="1:11" ht="14.1" customHeight="1" x14ac:dyDescent="0.2">
      <c r="A7" s="430" t="str">
        <f>'ANEXO 01-ORÇAMENTO'!A7:H7</f>
        <v>LOCAL DA OBRA: Professora Nair, Lago de Oliveira</v>
      </c>
      <c r="B7" s="431"/>
      <c r="C7" s="638"/>
      <c r="D7" s="428"/>
      <c r="E7" s="653"/>
      <c r="F7" s="671"/>
      <c r="G7" s="671"/>
      <c r="H7" s="671"/>
      <c r="I7" s="662"/>
      <c r="J7" s="36"/>
      <c r="K7" s="25"/>
    </row>
    <row r="8" spans="1:11" ht="14.1" customHeight="1" thickBot="1" x14ac:dyDescent="0.25">
      <c r="A8" s="432" t="str">
        <f>'ANEXO 01-ORÇAMENTO'!A14:H14</f>
        <v>RRT/CAU  do responsável técnico GILBERTO PRADELLA-CAU-RS A14.344-8</v>
      </c>
      <c r="B8" s="433"/>
      <c r="C8" s="639"/>
      <c r="D8" s="434"/>
      <c r="E8" s="655"/>
      <c r="F8" s="672"/>
      <c r="G8" s="672"/>
      <c r="H8" s="672"/>
      <c r="I8" s="663"/>
      <c r="J8" s="36"/>
      <c r="K8" s="25"/>
    </row>
    <row r="9" spans="1:11" s="36" customFormat="1" ht="12.95" customHeight="1" thickBot="1" x14ac:dyDescent="0.25">
      <c r="A9" s="436" t="s">
        <v>45</v>
      </c>
      <c r="B9" s="437" t="s">
        <v>261</v>
      </c>
      <c r="C9" s="640" t="s">
        <v>397</v>
      </c>
      <c r="D9" s="437" t="s">
        <v>262</v>
      </c>
      <c r="E9" s="640" t="s">
        <v>263</v>
      </c>
      <c r="F9" s="640" t="s">
        <v>264</v>
      </c>
      <c r="G9" s="640" t="s">
        <v>265</v>
      </c>
      <c r="H9" s="640" t="s">
        <v>266</v>
      </c>
      <c r="I9" s="634" t="s">
        <v>56</v>
      </c>
    </row>
    <row r="10" spans="1:11" s="36" customFormat="1" ht="11.45" customHeight="1" x14ac:dyDescent="0.2">
      <c r="A10" s="309"/>
      <c r="B10" s="310"/>
      <c r="C10" s="641"/>
      <c r="D10" s="382"/>
      <c r="E10" s="656"/>
      <c r="F10" s="656"/>
      <c r="G10" s="656"/>
      <c r="H10" s="656"/>
      <c r="I10" s="664"/>
    </row>
    <row r="11" spans="1:11" s="614" customFormat="1" ht="11.45" customHeight="1" x14ac:dyDescent="0.2">
      <c r="A11" s="611">
        <v>1</v>
      </c>
      <c r="B11" s="440" t="s">
        <v>279</v>
      </c>
      <c r="C11" s="644">
        <f>C12+C13</f>
        <v>12749.47</v>
      </c>
      <c r="D11" s="612">
        <f>C11/C$39</f>
        <v>3.3799999999999997E-2</v>
      </c>
      <c r="E11" s="644">
        <f>C11</f>
        <v>12749.47</v>
      </c>
      <c r="F11" s="644">
        <v>0</v>
      </c>
      <c r="G11" s="644">
        <v>0</v>
      </c>
      <c r="H11" s="644">
        <v>0</v>
      </c>
      <c r="I11" s="644">
        <f ca="1">SUM(I11:I13)</f>
        <v>12749.57</v>
      </c>
      <c r="J11" s="613"/>
    </row>
    <row r="12" spans="1:11" s="34" customFormat="1" ht="11.45" customHeight="1" x14ac:dyDescent="0.2">
      <c r="A12" s="386"/>
      <c r="B12" s="601" t="s">
        <v>357</v>
      </c>
      <c r="C12" s="676">
        <v>4481.57</v>
      </c>
      <c r="D12" s="383"/>
      <c r="E12" s="633">
        <v>4481.57</v>
      </c>
      <c r="F12" s="657"/>
      <c r="G12" s="657"/>
      <c r="H12" s="657"/>
      <c r="I12" s="633">
        <v>4481.67</v>
      </c>
      <c r="J12" s="36"/>
    </row>
    <row r="13" spans="1:11" s="34" customFormat="1" ht="11.45" customHeight="1" x14ac:dyDescent="0.2">
      <c r="A13" s="386"/>
      <c r="B13" s="601" t="s">
        <v>358</v>
      </c>
      <c r="C13" s="650">
        <v>8267.9</v>
      </c>
      <c r="D13" s="383"/>
      <c r="E13" s="633">
        <v>8267.9</v>
      </c>
      <c r="F13" s="657"/>
      <c r="G13" s="657"/>
      <c r="H13" s="657"/>
      <c r="I13" s="633">
        <v>8267.9</v>
      </c>
    </row>
    <row r="14" spans="1:11" s="300" customFormat="1" ht="11.45" customHeight="1" x14ac:dyDescent="0.2">
      <c r="A14" s="386"/>
      <c r="B14" s="313"/>
      <c r="C14" s="642"/>
      <c r="D14" s="384"/>
      <c r="F14" s="657"/>
      <c r="G14" s="657"/>
      <c r="H14" s="657"/>
      <c r="I14" s="665"/>
      <c r="J14" s="34"/>
    </row>
    <row r="15" spans="1:11" s="613" customFormat="1" ht="11.45" customHeight="1" x14ac:dyDescent="0.2">
      <c r="A15" s="611">
        <v>2</v>
      </c>
      <c r="B15" s="439" t="s">
        <v>268</v>
      </c>
      <c r="C15" s="644">
        <v>38248.19</v>
      </c>
      <c r="D15" s="615">
        <f>C15/C$39</f>
        <v>0.1014</v>
      </c>
      <c r="E15" s="644"/>
      <c r="F15" s="644">
        <v>38248.19</v>
      </c>
      <c r="G15" s="644"/>
      <c r="H15" s="644"/>
      <c r="I15" s="666">
        <f>SUM(E15:H15)</f>
        <v>38248.19</v>
      </c>
      <c r="J15" s="614"/>
    </row>
    <row r="16" spans="1:11" s="36" customFormat="1" ht="11.45" customHeight="1" x14ac:dyDescent="0.2">
      <c r="A16" s="386"/>
      <c r="B16" s="602" t="s">
        <v>357</v>
      </c>
      <c r="C16" s="633">
        <v>21627.360000000001</v>
      </c>
      <c r="D16" s="385"/>
      <c r="E16" s="633"/>
      <c r="F16" s="633">
        <v>21627.360000000001</v>
      </c>
      <c r="G16" s="657"/>
      <c r="H16" s="657"/>
      <c r="I16" s="633">
        <v>21627.360000000001</v>
      </c>
      <c r="J16" s="605"/>
    </row>
    <row r="17" spans="1:10" s="36" customFormat="1" ht="11.45" customHeight="1" x14ac:dyDescent="0.2">
      <c r="A17" s="386"/>
      <c r="B17" s="602" t="s">
        <v>359</v>
      </c>
      <c r="C17" s="633">
        <v>16620.830000000002</v>
      </c>
      <c r="D17" s="385"/>
      <c r="E17" s="633"/>
      <c r="F17" s="633">
        <v>16620.830000000002</v>
      </c>
      <c r="G17" s="657"/>
      <c r="H17" s="657"/>
      <c r="I17" s="633">
        <v>16620.830000000002</v>
      </c>
    </row>
    <row r="18" spans="1:10" s="613" customFormat="1" ht="11.45" customHeight="1" x14ac:dyDescent="0.2">
      <c r="A18" s="611">
        <v>3</v>
      </c>
      <c r="B18" s="439" t="s">
        <v>267</v>
      </c>
      <c r="C18" s="644">
        <f>C19+C20</f>
        <v>9308.74</v>
      </c>
      <c r="D18" s="612">
        <f>C18/C$39</f>
        <v>2.47E-2</v>
      </c>
      <c r="E18" s="644"/>
      <c r="F18" s="644"/>
      <c r="G18" s="644"/>
      <c r="H18" s="644">
        <f>C18</f>
        <v>9308.74</v>
      </c>
      <c r="I18" s="666"/>
    </row>
    <row r="19" spans="1:10" s="301" customFormat="1" ht="11.45" customHeight="1" x14ac:dyDescent="0.2">
      <c r="A19" s="603"/>
      <c r="B19" s="602" t="s">
        <v>357</v>
      </c>
      <c r="C19" s="633">
        <v>7219.36</v>
      </c>
      <c r="D19" s="604"/>
      <c r="E19" s="633"/>
      <c r="F19" s="633"/>
      <c r="G19" s="633"/>
      <c r="H19" s="633">
        <f>C19</f>
        <v>7219.36</v>
      </c>
      <c r="I19" s="632"/>
    </row>
    <row r="20" spans="1:10" s="301" customFormat="1" ht="11.45" customHeight="1" x14ac:dyDescent="0.2">
      <c r="A20" s="603"/>
      <c r="B20" s="602" t="s">
        <v>359</v>
      </c>
      <c r="C20" s="633">
        <v>2089.38</v>
      </c>
      <c r="D20" s="604"/>
      <c r="E20" s="633"/>
      <c r="F20" s="633"/>
      <c r="G20" s="633"/>
      <c r="H20" s="633">
        <f>C20</f>
        <v>2089.38</v>
      </c>
      <c r="I20" s="632"/>
      <c r="J20" s="36"/>
    </row>
    <row r="21" spans="1:10" s="613" customFormat="1" ht="11.45" customHeight="1" x14ac:dyDescent="0.2">
      <c r="A21" s="611">
        <v>4</v>
      </c>
      <c r="B21" s="439" t="s">
        <v>80</v>
      </c>
      <c r="C21" s="644">
        <v>218193.94</v>
      </c>
      <c r="D21" s="616">
        <f>C21/C$39</f>
        <v>0.57850000000000001</v>
      </c>
      <c r="E21" s="644"/>
      <c r="F21" s="644">
        <f>F22</f>
        <v>81773.45</v>
      </c>
      <c r="G21" s="644">
        <f>G22+G23</f>
        <v>136420.49</v>
      </c>
      <c r="H21" s="644"/>
      <c r="I21" s="666">
        <v>218193.94</v>
      </c>
    </row>
    <row r="22" spans="1:10" s="301" customFormat="1" ht="11.45" customHeight="1" x14ac:dyDescent="0.2">
      <c r="A22" s="603"/>
      <c r="B22" s="602" t="s">
        <v>357</v>
      </c>
      <c r="C22" s="633">
        <v>201773.45</v>
      </c>
      <c r="D22" s="606"/>
      <c r="E22" s="633"/>
      <c r="F22" s="633">
        <v>81773.45</v>
      </c>
      <c r="G22" s="633">
        <v>120000</v>
      </c>
      <c r="H22" s="633"/>
      <c r="I22" s="632">
        <v>201773.45</v>
      </c>
      <c r="J22" s="36"/>
    </row>
    <row r="23" spans="1:10" s="301" customFormat="1" ht="11.45" customHeight="1" x14ac:dyDescent="0.2">
      <c r="A23" s="603"/>
      <c r="B23" s="602" t="s">
        <v>359</v>
      </c>
      <c r="C23" s="633">
        <v>16420.490000000002</v>
      </c>
      <c r="D23" s="606"/>
      <c r="E23" s="633"/>
      <c r="F23" s="633"/>
      <c r="G23" s="633">
        <v>16420.490000000002</v>
      </c>
      <c r="H23" s="633"/>
      <c r="I23" s="632">
        <v>16420.490000000002</v>
      </c>
      <c r="J23" s="36"/>
    </row>
    <row r="24" spans="1:10" s="613" customFormat="1" ht="11.45" customHeight="1" x14ac:dyDescent="0.2">
      <c r="A24" s="611">
        <v>5</v>
      </c>
      <c r="B24" s="439" t="s">
        <v>117</v>
      </c>
      <c r="C24" s="644">
        <v>29426.9</v>
      </c>
      <c r="D24" s="612">
        <f>C24/C$39</f>
        <v>7.8E-2</v>
      </c>
      <c r="E24" s="644"/>
      <c r="F24" s="644"/>
      <c r="G24" s="644"/>
      <c r="H24" s="644">
        <v>29426.9</v>
      </c>
      <c r="I24" s="635">
        <f>SUM(E24:H24)</f>
        <v>29426.9</v>
      </c>
      <c r="J24" s="614"/>
    </row>
    <row r="25" spans="1:10" s="36" customFormat="1" ht="11.45" customHeight="1" x14ac:dyDescent="0.2">
      <c r="A25" s="386"/>
      <c r="B25" s="602" t="s">
        <v>357</v>
      </c>
      <c r="C25" s="633">
        <v>23650.7</v>
      </c>
      <c r="D25" s="383"/>
      <c r="E25" s="657"/>
      <c r="F25" s="657"/>
      <c r="G25" s="657"/>
      <c r="H25" s="633">
        <v>23650.7</v>
      </c>
      <c r="I25" s="632">
        <v>23650.7</v>
      </c>
      <c r="J25" s="605"/>
    </row>
    <row r="26" spans="1:10" s="36" customFormat="1" ht="11.45" customHeight="1" x14ac:dyDescent="0.2">
      <c r="A26" s="386"/>
      <c r="B26" s="602" t="s">
        <v>359</v>
      </c>
      <c r="C26" s="633">
        <v>5776.2</v>
      </c>
      <c r="D26" s="383"/>
      <c r="E26" s="657"/>
      <c r="F26" s="657"/>
      <c r="G26" s="657"/>
      <c r="H26" s="633">
        <v>5776.2</v>
      </c>
      <c r="I26" s="632">
        <v>5776.2</v>
      </c>
      <c r="J26" s="34"/>
    </row>
    <row r="27" spans="1:10" s="614" customFormat="1" ht="11.45" customHeight="1" x14ac:dyDescent="0.2">
      <c r="A27" s="611">
        <v>6</v>
      </c>
      <c r="B27" s="438" t="s">
        <v>269</v>
      </c>
      <c r="C27" s="644">
        <v>29689.27</v>
      </c>
      <c r="D27" s="612">
        <f>C27/C$39</f>
        <v>7.8700000000000006E-2</v>
      </c>
      <c r="E27" s="644"/>
      <c r="F27" s="644"/>
      <c r="G27" s="644">
        <v>29689.27</v>
      </c>
      <c r="H27" s="644"/>
      <c r="I27" s="666">
        <f>SUM(E27:H27)</f>
        <v>29689.27</v>
      </c>
    </row>
    <row r="28" spans="1:10" s="605" customFormat="1" ht="11.45" customHeight="1" x14ac:dyDescent="0.2">
      <c r="A28" s="603"/>
      <c r="B28" s="607" t="s">
        <v>357</v>
      </c>
      <c r="C28" s="633">
        <v>29689.27</v>
      </c>
      <c r="D28" s="604"/>
      <c r="E28" s="633"/>
      <c r="F28" s="633"/>
      <c r="G28" s="633">
        <v>29689.27</v>
      </c>
      <c r="H28" s="633"/>
      <c r="I28" s="632">
        <v>29689.27</v>
      </c>
      <c r="J28" s="34"/>
    </row>
    <row r="29" spans="1:10" s="613" customFormat="1" ht="11.45" customHeight="1" x14ac:dyDescent="0.2">
      <c r="A29" s="611">
        <v>7</v>
      </c>
      <c r="B29" s="438" t="s">
        <v>270</v>
      </c>
      <c r="C29" s="644">
        <v>12367.09</v>
      </c>
      <c r="D29" s="612"/>
      <c r="E29" s="644"/>
      <c r="F29" s="644"/>
      <c r="G29" s="644"/>
      <c r="H29" s="644">
        <f>C29</f>
        <v>12367.09</v>
      </c>
      <c r="I29" s="666"/>
      <c r="J29" s="614"/>
    </row>
    <row r="30" spans="1:10" s="36" customFormat="1" ht="11.45" customHeight="1" x14ac:dyDescent="0.2">
      <c r="A30" s="386"/>
      <c r="B30" s="607" t="s">
        <v>357</v>
      </c>
      <c r="C30" s="633">
        <f>C29</f>
        <v>12367.09</v>
      </c>
      <c r="D30" s="383"/>
      <c r="E30" s="657"/>
      <c r="F30" s="633"/>
      <c r="G30" s="633"/>
      <c r="H30" s="633">
        <f>C30</f>
        <v>12367.09</v>
      </c>
      <c r="I30" s="632"/>
      <c r="J30" s="79"/>
    </row>
    <row r="31" spans="1:10" s="613" customFormat="1" ht="11.45" customHeight="1" x14ac:dyDescent="0.2">
      <c r="A31" s="611">
        <v>8</v>
      </c>
      <c r="B31" s="438" t="s">
        <v>88</v>
      </c>
      <c r="C31" s="644">
        <f>C32+C33</f>
        <v>21616.81</v>
      </c>
      <c r="D31" s="612"/>
      <c r="E31" s="644"/>
      <c r="F31" s="644"/>
      <c r="G31" s="644"/>
      <c r="H31" s="644">
        <f>C31</f>
        <v>21616.81</v>
      </c>
      <c r="I31" s="666"/>
      <c r="J31" s="617"/>
    </row>
    <row r="32" spans="1:10" s="36" customFormat="1" ht="11.45" customHeight="1" x14ac:dyDescent="0.2">
      <c r="A32" s="386"/>
      <c r="B32" s="602" t="s">
        <v>357</v>
      </c>
      <c r="C32" s="633">
        <v>20634.990000000002</v>
      </c>
      <c r="D32" s="383"/>
      <c r="E32" s="657"/>
      <c r="F32" s="657"/>
      <c r="G32" s="657"/>
      <c r="H32" s="633">
        <f>C32</f>
        <v>20634.990000000002</v>
      </c>
      <c r="I32" s="632"/>
      <c r="J32" s="79"/>
    </row>
    <row r="33" spans="1:11" s="36" customFormat="1" ht="11.45" customHeight="1" x14ac:dyDescent="0.2">
      <c r="A33" s="386"/>
      <c r="B33" s="602" t="s">
        <v>359</v>
      </c>
      <c r="C33" s="633">
        <v>981.82</v>
      </c>
      <c r="D33" s="383"/>
      <c r="E33" s="657"/>
      <c r="F33" s="657"/>
      <c r="G33" s="657"/>
      <c r="H33" s="633">
        <f>C33</f>
        <v>981.82</v>
      </c>
      <c r="I33" s="632"/>
      <c r="J33" s="79"/>
    </row>
    <row r="34" spans="1:11" s="614" customFormat="1" ht="11.45" customHeight="1" x14ac:dyDescent="0.2">
      <c r="A34" s="611">
        <v>9</v>
      </c>
      <c r="B34" s="438" t="s">
        <v>280</v>
      </c>
      <c r="C34" s="644">
        <v>3715.39</v>
      </c>
      <c r="D34" s="612">
        <f>C34/C$39</f>
        <v>9.9000000000000008E-3</v>
      </c>
      <c r="E34" s="644"/>
      <c r="F34" s="644"/>
      <c r="G34" s="644"/>
      <c r="H34" s="644">
        <v>3715.39</v>
      </c>
      <c r="I34" s="668">
        <v>3715.39</v>
      </c>
      <c r="J34" s="617"/>
    </row>
    <row r="35" spans="1:11" s="605" customFormat="1" ht="11.45" customHeight="1" x14ac:dyDescent="0.2">
      <c r="A35" s="603"/>
      <c r="B35" s="607" t="s">
        <v>357</v>
      </c>
      <c r="C35" s="633">
        <v>3715.39</v>
      </c>
      <c r="D35" s="604"/>
      <c r="E35" s="633"/>
      <c r="F35" s="633"/>
      <c r="G35" s="633"/>
      <c r="H35" s="633">
        <v>3715.39</v>
      </c>
      <c r="I35" s="632">
        <v>3715.39</v>
      </c>
      <c r="J35" s="34"/>
    </row>
    <row r="36" spans="1:11" s="614" customFormat="1" ht="11.45" customHeight="1" x14ac:dyDescent="0.2">
      <c r="A36" s="611">
        <v>10</v>
      </c>
      <c r="B36" s="438" t="s">
        <v>277</v>
      </c>
      <c r="C36" s="644">
        <v>1842.66</v>
      </c>
      <c r="D36" s="612">
        <f>C36/C$39</f>
        <v>4.8999999999999998E-3</v>
      </c>
      <c r="E36" s="644"/>
      <c r="F36" s="644"/>
      <c r="G36" s="644"/>
      <c r="H36" s="644">
        <v>1842.66</v>
      </c>
      <c r="I36" s="668">
        <v>1842.66</v>
      </c>
      <c r="J36" s="613"/>
    </row>
    <row r="37" spans="1:11" s="34" customFormat="1" ht="11.45" customHeight="1" x14ac:dyDescent="0.2">
      <c r="A37" s="386"/>
      <c r="B37" s="607" t="s">
        <v>357</v>
      </c>
      <c r="C37" s="633">
        <v>1842.66</v>
      </c>
      <c r="D37" s="383"/>
      <c r="E37" s="657"/>
      <c r="F37" s="657"/>
      <c r="G37" s="657"/>
      <c r="H37" s="633">
        <v>1842.66</v>
      </c>
      <c r="I37" s="632">
        <v>1842.66</v>
      </c>
      <c r="J37" s="36"/>
    </row>
    <row r="38" spans="1:11" s="34" customFormat="1" ht="11.45" customHeight="1" thickBot="1" x14ac:dyDescent="0.25">
      <c r="A38" s="311"/>
      <c r="B38" s="312"/>
      <c r="C38" s="643"/>
      <c r="D38" s="383"/>
      <c r="E38" s="657"/>
      <c r="F38" s="657"/>
      <c r="G38" s="657"/>
      <c r="H38" s="657"/>
      <c r="I38" s="667"/>
      <c r="J38" s="36"/>
    </row>
    <row r="39" spans="1:11" s="34" customFormat="1" ht="12" customHeight="1" thickBot="1" x14ac:dyDescent="0.25">
      <c r="A39" s="834" t="s">
        <v>283</v>
      </c>
      <c r="B39" s="835"/>
      <c r="C39" s="645">
        <f>C37+C35+C33+C32+C30+C28+C26+C25+C23+C22+C20+C19+C17+C16+C13+C12</f>
        <v>377158.46</v>
      </c>
      <c r="D39" s="435">
        <v>1</v>
      </c>
      <c r="E39" s="640">
        <f>E11</f>
        <v>12749.47</v>
      </c>
      <c r="F39" s="640">
        <f>F15+F21</f>
        <v>120021.64</v>
      </c>
      <c r="G39" s="640">
        <f>G21+G27</f>
        <v>166109.76000000001</v>
      </c>
      <c r="H39" s="640">
        <f>H24+H29+H31+H34+H36+H18</f>
        <v>78277.59</v>
      </c>
      <c r="I39" s="669">
        <f>E39+F39+G39+H39</f>
        <v>377158.46</v>
      </c>
      <c r="J39" s="33"/>
    </row>
    <row r="40" spans="1:11" s="34" customFormat="1" ht="12" customHeight="1" thickBot="1" x14ac:dyDescent="0.25">
      <c r="A40" s="838"/>
      <c r="B40" s="839"/>
      <c r="C40" s="839"/>
      <c r="D40" s="839"/>
      <c r="E40" s="839"/>
      <c r="F40" s="839"/>
      <c r="G40" s="839"/>
      <c r="H40" s="839"/>
      <c r="I40" s="651"/>
      <c r="J40" s="33"/>
    </row>
    <row r="41" spans="1:11" s="36" customFormat="1" ht="12" customHeight="1" x14ac:dyDescent="0.2">
      <c r="A41" s="134">
        <v>44732</v>
      </c>
      <c r="B41" s="301"/>
      <c r="C41" s="646"/>
      <c r="D41" s="301"/>
      <c r="E41" s="646"/>
      <c r="F41" s="646"/>
      <c r="G41" s="646"/>
      <c r="H41" s="646"/>
      <c r="I41" s="651"/>
      <c r="J41" s="33"/>
    </row>
    <row r="42" spans="1:11" s="36" customFormat="1" ht="12" customHeight="1" x14ac:dyDescent="0.2">
      <c r="A42" s="29"/>
      <c r="B42" s="30"/>
      <c r="C42" s="636"/>
      <c r="D42" s="31"/>
      <c r="E42" s="654"/>
      <c r="F42" s="654"/>
      <c r="G42" s="654"/>
      <c r="H42" s="654"/>
      <c r="I42" s="651"/>
      <c r="J42" s="33"/>
      <c r="K42" s="79"/>
    </row>
    <row r="43" spans="1:11" s="34" customFormat="1" ht="12" customHeight="1" x14ac:dyDescent="0.2">
      <c r="A43" s="28"/>
      <c r="B43" s="107" t="s">
        <v>370</v>
      </c>
      <c r="C43" s="647"/>
      <c r="D43" s="91"/>
      <c r="E43" s="658"/>
      <c r="F43" s="658"/>
      <c r="G43" s="673"/>
      <c r="H43" s="674"/>
      <c r="I43" s="651"/>
      <c r="J43" s="33"/>
      <c r="K43" s="79"/>
    </row>
    <row r="44" spans="1:11" s="34" customFormat="1" ht="12" customHeight="1" x14ac:dyDescent="0.2">
      <c r="A44" s="28"/>
      <c r="B44" s="108" t="s">
        <v>371</v>
      </c>
      <c r="C44" s="648"/>
      <c r="D44" s="91"/>
      <c r="E44" s="659"/>
      <c r="F44" s="659"/>
      <c r="G44" s="673"/>
      <c r="H44" s="654"/>
      <c r="I44" s="651"/>
      <c r="J44" s="33"/>
      <c r="K44" s="79"/>
    </row>
    <row r="45" spans="1:11" s="34" customFormat="1" ht="12" customHeight="1" x14ac:dyDescent="0.2">
      <c r="A45" s="28"/>
      <c r="B45" s="108" t="s">
        <v>57</v>
      </c>
      <c r="C45" s="648"/>
      <c r="D45" s="91"/>
      <c r="E45" s="659"/>
      <c r="F45" s="659"/>
      <c r="G45" s="673"/>
      <c r="H45" s="654"/>
      <c r="I45" s="651"/>
      <c r="J45" s="33"/>
      <c r="K45" s="79"/>
    </row>
    <row r="46" spans="1:11" s="36" customFormat="1" x14ac:dyDescent="0.2">
      <c r="A46" s="29"/>
      <c r="B46" s="32"/>
      <c r="C46" s="649"/>
      <c r="D46" s="25"/>
      <c r="E46" s="660"/>
      <c r="F46" s="675"/>
      <c r="G46" s="675"/>
      <c r="H46" s="675"/>
      <c r="I46" s="670"/>
      <c r="J46" s="33"/>
      <c r="K46" s="79"/>
    </row>
    <row r="47" spans="1:11" s="36" customFormat="1" x14ac:dyDescent="0.2">
      <c r="A47" s="29"/>
      <c r="B47" s="32"/>
      <c r="C47" s="649"/>
      <c r="D47" s="25"/>
      <c r="E47" s="660"/>
      <c r="F47" s="675"/>
      <c r="G47" s="675"/>
      <c r="H47" s="675"/>
      <c r="I47" s="670"/>
      <c r="J47" s="33"/>
      <c r="K47" s="79"/>
    </row>
    <row r="48" spans="1:11" s="36" customFormat="1" x14ac:dyDescent="0.2">
      <c r="A48" s="29"/>
      <c r="B48" s="32"/>
      <c r="C48" s="649"/>
      <c r="D48" s="25"/>
      <c r="E48" s="660"/>
      <c r="F48" s="675"/>
      <c r="G48" s="675"/>
      <c r="H48" s="675"/>
      <c r="I48" s="670"/>
      <c r="J48" s="33"/>
      <c r="K48" s="79"/>
    </row>
    <row r="49" spans="1:11" s="36" customFormat="1" x14ac:dyDescent="0.2">
      <c r="A49" s="29"/>
      <c r="B49" s="32"/>
      <c r="C49" s="649"/>
      <c r="D49" s="25"/>
      <c r="E49" s="660"/>
      <c r="F49" s="675"/>
      <c r="G49" s="675"/>
      <c r="H49" s="675"/>
      <c r="I49" s="670"/>
      <c r="J49" s="33"/>
      <c r="K49" s="79"/>
    </row>
    <row r="50" spans="1:11" s="36" customFormat="1" x14ac:dyDescent="0.2">
      <c r="A50" s="29"/>
      <c r="B50" s="32"/>
      <c r="C50" s="649"/>
      <c r="D50" s="25"/>
      <c r="E50" s="660"/>
      <c r="F50" s="675"/>
      <c r="G50" s="675"/>
      <c r="H50" s="675"/>
      <c r="I50" s="670"/>
      <c r="J50" s="33"/>
      <c r="K50" s="79"/>
    </row>
    <row r="51" spans="1:11" s="36" customFormat="1" x14ac:dyDescent="0.2">
      <c r="A51" s="29"/>
      <c r="B51" s="32"/>
      <c r="C51" s="649"/>
      <c r="D51" s="25"/>
      <c r="E51" s="660"/>
      <c r="F51" s="675"/>
      <c r="G51" s="675"/>
      <c r="H51" s="675"/>
      <c r="I51" s="670"/>
      <c r="J51" s="33"/>
      <c r="K51" s="79"/>
    </row>
    <row r="52" spans="1:11" s="36" customFormat="1" x14ac:dyDescent="0.2">
      <c r="A52" s="29"/>
      <c r="B52" s="32"/>
      <c r="C52" s="649"/>
      <c r="D52" s="25"/>
      <c r="E52" s="660"/>
      <c r="F52" s="675"/>
      <c r="G52" s="675"/>
      <c r="H52" s="675"/>
      <c r="I52" s="670"/>
      <c r="J52" s="33"/>
      <c r="K52" s="79"/>
    </row>
    <row r="53" spans="1:11" s="34" customFormat="1" x14ac:dyDescent="0.2">
      <c r="A53" s="29"/>
      <c r="B53" s="32"/>
      <c r="C53" s="649"/>
      <c r="D53" s="25"/>
      <c r="E53" s="660"/>
      <c r="F53" s="675"/>
      <c r="G53" s="675"/>
      <c r="H53" s="675"/>
      <c r="I53" s="670"/>
      <c r="J53" s="33"/>
      <c r="K53" s="79"/>
    </row>
    <row r="54" spans="1:11" s="34" customFormat="1" x14ac:dyDescent="0.2">
      <c r="A54" s="29"/>
      <c r="B54" s="32"/>
      <c r="C54" s="649"/>
      <c r="D54" s="25"/>
      <c r="E54" s="660"/>
      <c r="F54" s="675"/>
      <c r="G54" s="675"/>
      <c r="H54" s="675"/>
      <c r="I54" s="670"/>
      <c r="J54" s="33"/>
      <c r="K54" s="79"/>
    </row>
    <row r="55" spans="1:11" s="302" customFormat="1" x14ac:dyDescent="0.2">
      <c r="A55" s="29"/>
      <c r="B55" s="32"/>
      <c r="C55" s="649"/>
      <c r="D55" s="25"/>
      <c r="E55" s="660"/>
      <c r="F55" s="675"/>
      <c r="G55" s="675"/>
      <c r="H55" s="675"/>
      <c r="I55" s="670"/>
      <c r="J55" s="33"/>
      <c r="K55" s="79"/>
    </row>
    <row r="56" spans="1:11" s="34" customFormat="1" x14ac:dyDescent="0.2">
      <c r="A56" s="29"/>
      <c r="B56" s="32"/>
      <c r="C56" s="649"/>
      <c r="D56" s="25"/>
      <c r="E56" s="660"/>
      <c r="F56" s="675"/>
      <c r="G56" s="675"/>
      <c r="H56" s="675"/>
      <c r="I56" s="670"/>
      <c r="J56" s="33"/>
      <c r="K56" s="79"/>
    </row>
    <row r="57" spans="1:11" s="34" customFormat="1" x14ac:dyDescent="0.2">
      <c r="A57" s="29"/>
      <c r="B57" s="32"/>
      <c r="C57" s="649"/>
      <c r="D57" s="25"/>
      <c r="E57" s="660"/>
      <c r="F57" s="675"/>
      <c r="G57" s="675"/>
      <c r="H57" s="675"/>
      <c r="I57" s="670"/>
      <c r="J57" s="33"/>
      <c r="K57" s="79"/>
    </row>
    <row r="58" spans="1:11" s="34" customFormat="1" x14ac:dyDescent="0.2">
      <c r="A58" s="29"/>
      <c r="B58" s="32"/>
      <c r="C58" s="649"/>
      <c r="D58" s="25"/>
      <c r="E58" s="660"/>
      <c r="F58" s="675"/>
      <c r="G58" s="675"/>
      <c r="H58" s="675"/>
      <c r="I58" s="670"/>
      <c r="J58" s="33"/>
      <c r="K58" s="79"/>
    </row>
    <row r="59" spans="1:11" s="36" customFormat="1" x14ac:dyDescent="0.2">
      <c r="A59" s="29"/>
      <c r="B59" s="32"/>
      <c r="C59" s="649"/>
      <c r="D59" s="25"/>
      <c r="E59" s="660"/>
      <c r="F59" s="675"/>
      <c r="G59" s="675"/>
      <c r="H59" s="675"/>
      <c r="I59" s="670"/>
      <c r="J59" s="33"/>
      <c r="K59" s="79"/>
    </row>
    <row r="60" spans="1:11" s="36" customFormat="1" x14ac:dyDescent="0.2">
      <c r="A60" s="29"/>
      <c r="B60" s="32"/>
      <c r="C60" s="649"/>
      <c r="D60" s="25"/>
      <c r="E60" s="660"/>
      <c r="F60" s="675"/>
      <c r="G60" s="675"/>
      <c r="H60" s="675"/>
      <c r="I60" s="670"/>
      <c r="J60" s="33"/>
      <c r="K60" s="79"/>
    </row>
    <row r="61" spans="1:11" s="34" customFormat="1" x14ac:dyDescent="0.2">
      <c r="A61" s="29"/>
      <c r="B61" s="32"/>
      <c r="C61" s="649"/>
      <c r="D61" s="25"/>
      <c r="E61" s="660"/>
      <c r="F61" s="675"/>
      <c r="G61" s="675"/>
      <c r="H61" s="675"/>
      <c r="I61" s="670"/>
      <c r="J61" s="33"/>
      <c r="K61" s="79"/>
    </row>
    <row r="62" spans="1:11" s="34" customFormat="1" x14ac:dyDescent="0.2">
      <c r="A62" s="29"/>
      <c r="B62" s="32"/>
      <c r="C62" s="649"/>
      <c r="D62" s="25"/>
      <c r="E62" s="660"/>
      <c r="F62" s="675"/>
      <c r="G62" s="675"/>
      <c r="H62" s="675"/>
      <c r="I62" s="670"/>
      <c r="J62" s="33"/>
      <c r="K62" s="79"/>
    </row>
    <row r="63" spans="1:11" s="36" customFormat="1" x14ac:dyDescent="0.2">
      <c r="A63" s="29"/>
      <c r="B63" s="32"/>
      <c r="C63" s="649"/>
      <c r="D63" s="25"/>
      <c r="E63" s="660"/>
      <c r="F63" s="675"/>
      <c r="G63" s="675"/>
      <c r="H63" s="675"/>
      <c r="I63" s="670"/>
      <c r="J63" s="33"/>
      <c r="K63" s="79"/>
    </row>
    <row r="64" spans="1:11" s="36" customFormat="1" x14ac:dyDescent="0.2">
      <c r="A64" s="29"/>
      <c r="B64" s="32"/>
      <c r="C64" s="649"/>
      <c r="D64" s="25"/>
      <c r="E64" s="660"/>
      <c r="F64" s="675"/>
      <c r="G64" s="675"/>
      <c r="H64" s="675"/>
      <c r="I64" s="670"/>
      <c r="J64" s="33"/>
      <c r="K64" s="79"/>
    </row>
    <row r="65" spans="1:11" s="34" customFormat="1" x14ac:dyDescent="0.2">
      <c r="A65" s="29"/>
      <c r="B65" s="32"/>
      <c r="C65" s="649"/>
      <c r="D65" s="25"/>
      <c r="E65" s="660"/>
      <c r="F65" s="675"/>
      <c r="G65" s="675"/>
      <c r="H65" s="675"/>
      <c r="I65" s="670"/>
      <c r="J65" s="33"/>
      <c r="K65" s="79"/>
    </row>
    <row r="66" spans="1:11" s="34" customFormat="1" x14ac:dyDescent="0.2">
      <c r="A66" s="29"/>
      <c r="B66" s="32"/>
      <c r="C66" s="649"/>
      <c r="D66" s="25"/>
      <c r="E66" s="660"/>
      <c r="F66" s="675"/>
      <c r="G66" s="675"/>
      <c r="H66" s="675"/>
      <c r="I66" s="670"/>
      <c r="J66" s="33"/>
      <c r="K66" s="79"/>
    </row>
    <row r="67" spans="1:11" s="34" customFormat="1" x14ac:dyDescent="0.2">
      <c r="A67" s="29"/>
      <c r="B67" s="32"/>
      <c r="C67" s="649"/>
      <c r="D67" s="25"/>
      <c r="E67" s="660"/>
      <c r="F67" s="675"/>
      <c r="G67" s="675"/>
      <c r="H67" s="675"/>
      <c r="I67" s="670"/>
      <c r="J67" s="33"/>
      <c r="K67" s="79"/>
    </row>
    <row r="68" spans="1:11" s="34" customFormat="1" x14ac:dyDescent="0.2">
      <c r="A68" s="29"/>
      <c r="B68" s="32"/>
      <c r="C68" s="649"/>
      <c r="D68" s="25"/>
      <c r="E68" s="660"/>
      <c r="F68" s="675"/>
      <c r="G68" s="675"/>
      <c r="H68" s="675"/>
      <c r="I68" s="670"/>
      <c r="J68" s="33"/>
      <c r="K68" s="79"/>
    </row>
    <row r="69" spans="1:11" s="302" customFormat="1" x14ac:dyDescent="0.2">
      <c r="A69" s="29"/>
      <c r="B69" s="32"/>
      <c r="C69" s="649"/>
      <c r="D69" s="25"/>
      <c r="E69" s="660"/>
      <c r="F69" s="675"/>
      <c r="G69" s="675"/>
      <c r="H69" s="675"/>
      <c r="I69" s="670"/>
      <c r="J69" s="33"/>
      <c r="K69" s="79"/>
    </row>
    <row r="70" spans="1:11" s="34" customFormat="1" x14ac:dyDescent="0.2">
      <c r="A70" s="29"/>
      <c r="B70" s="32"/>
      <c r="C70" s="649"/>
      <c r="D70" s="25"/>
      <c r="E70" s="660"/>
      <c r="F70" s="675"/>
      <c r="G70" s="675"/>
      <c r="H70" s="675"/>
      <c r="I70" s="670"/>
      <c r="J70" s="33"/>
      <c r="K70" s="79"/>
    </row>
    <row r="71" spans="1:11" s="34" customFormat="1" x14ac:dyDescent="0.2">
      <c r="A71" s="29"/>
      <c r="B71" s="32"/>
      <c r="C71" s="649"/>
      <c r="D71" s="25"/>
      <c r="E71" s="660"/>
      <c r="F71" s="675"/>
      <c r="G71" s="675"/>
      <c r="H71" s="675"/>
      <c r="I71" s="670"/>
      <c r="J71" s="33"/>
      <c r="K71" s="79"/>
    </row>
    <row r="72" spans="1:11" s="34" customFormat="1" x14ac:dyDescent="0.2">
      <c r="A72" s="29"/>
      <c r="B72" s="32"/>
      <c r="C72" s="649"/>
      <c r="D72" s="25"/>
      <c r="E72" s="660"/>
      <c r="F72" s="675"/>
      <c r="G72" s="675"/>
      <c r="H72" s="675"/>
      <c r="I72" s="670"/>
      <c r="J72" s="33"/>
      <c r="K72" s="79"/>
    </row>
    <row r="73" spans="1:11" s="34" customFormat="1" x14ac:dyDescent="0.2">
      <c r="A73" s="29"/>
      <c r="B73" s="32"/>
      <c r="C73" s="649"/>
      <c r="D73" s="25"/>
      <c r="E73" s="660"/>
      <c r="F73" s="675"/>
      <c r="G73" s="675"/>
      <c r="H73" s="675"/>
      <c r="I73" s="670"/>
      <c r="J73" s="33"/>
      <c r="K73" s="79"/>
    </row>
    <row r="74" spans="1:11" s="34" customFormat="1" x14ac:dyDescent="0.2">
      <c r="A74" s="29"/>
      <c r="B74" s="32"/>
      <c r="C74" s="649"/>
      <c r="D74" s="25"/>
      <c r="E74" s="660"/>
      <c r="F74" s="675"/>
      <c r="G74" s="675"/>
      <c r="H74" s="675"/>
      <c r="I74" s="670"/>
      <c r="J74" s="33"/>
      <c r="K74" s="79"/>
    </row>
    <row r="75" spans="1:11" s="34" customFormat="1" x14ac:dyDescent="0.2">
      <c r="A75" s="29"/>
      <c r="B75" s="32"/>
      <c r="C75" s="649"/>
      <c r="D75" s="25"/>
      <c r="E75" s="660"/>
      <c r="F75" s="675"/>
      <c r="G75" s="675"/>
      <c r="H75" s="675"/>
      <c r="I75" s="670"/>
      <c r="J75" s="33"/>
      <c r="K75" s="79"/>
    </row>
    <row r="76" spans="1:11" s="34" customFormat="1" x14ac:dyDescent="0.2">
      <c r="A76" s="29"/>
      <c r="B76" s="32"/>
      <c r="C76" s="649"/>
      <c r="D76" s="25"/>
      <c r="E76" s="660"/>
      <c r="F76" s="675"/>
      <c r="G76" s="675"/>
      <c r="H76" s="675"/>
      <c r="I76" s="670"/>
      <c r="J76" s="33"/>
      <c r="K76" s="79"/>
    </row>
    <row r="77" spans="1:11" s="34" customFormat="1" x14ac:dyDescent="0.2">
      <c r="A77" s="29"/>
      <c r="B77" s="32"/>
      <c r="C77" s="649"/>
      <c r="D77" s="25"/>
      <c r="E77" s="660"/>
      <c r="F77" s="675"/>
      <c r="G77" s="675"/>
      <c r="H77" s="675"/>
      <c r="I77" s="670"/>
      <c r="J77" s="33"/>
      <c r="K77" s="79"/>
    </row>
    <row r="78" spans="1:11" s="34" customFormat="1" x14ac:dyDescent="0.2">
      <c r="A78" s="29"/>
      <c r="B78" s="32"/>
      <c r="C78" s="649"/>
      <c r="D78" s="25"/>
      <c r="E78" s="660"/>
      <c r="F78" s="675"/>
      <c r="G78" s="675"/>
      <c r="H78" s="675"/>
      <c r="I78" s="670"/>
      <c r="J78" s="33"/>
      <c r="K78" s="79"/>
    </row>
    <row r="79" spans="1:11" s="34" customFormat="1" x14ac:dyDescent="0.2">
      <c r="A79" s="29"/>
      <c r="B79" s="32"/>
      <c r="C79" s="649"/>
      <c r="D79" s="25"/>
      <c r="E79" s="660"/>
      <c r="F79" s="675"/>
      <c r="G79" s="675"/>
      <c r="H79" s="675"/>
      <c r="I79" s="670"/>
      <c r="J79" s="33"/>
      <c r="K79" s="79"/>
    </row>
    <row r="80" spans="1:11" s="34" customFormat="1" x14ac:dyDescent="0.2">
      <c r="A80" s="29"/>
      <c r="B80" s="32"/>
      <c r="C80" s="649"/>
      <c r="D80" s="25"/>
      <c r="E80" s="660"/>
      <c r="F80" s="675"/>
      <c r="G80" s="675"/>
      <c r="H80" s="675"/>
      <c r="I80" s="670"/>
      <c r="J80" s="33"/>
      <c r="K80" s="79"/>
    </row>
    <row r="81" spans="1:11" s="34" customFormat="1" x14ac:dyDescent="0.2">
      <c r="A81" s="29"/>
      <c r="B81" s="32"/>
      <c r="C81" s="649"/>
      <c r="D81" s="25"/>
      <c r="E81" s="660"/>
      <c r="F81" s="675"/>
      <c r="G81" s="675"/>
      <c r="H81" s="675"/>
      <c r="I81" s="670"/>
      <c r="J81" s="33"/>
      <c r="K81" s="79"/>
    </row>
    <row r="82" spans="1:11" s="36" customFormat="1" x14ac:dyDescent="0.2">
      <c r="A82" s="29"/>
      <c r="B82" s="32"/>
      <c r="C82" s="649"/>
      <c r="D82" s="25"/>
      <c r="E82" s="660"/>
      <c r="F82" s="675"/>
      <c r="G82" s="675"/>
      <c r="H82" s="675"/>
      <c r="I82" s="670"/>
      <c r="J82" s="33"/>
      <c r="K82" s="79"/>
    </row>
    <row r="83" spans="1:11" s="36" customFormat="1" x14ac:dyDescent="0.2">
      <c r="A83" s="29"/>
      <c r="B83" s="32"/>
      <c r="C83" s="649"/>
      <c r="D83" s="25"/>
      <c r="E83" s="660"/>
      <c r="F83" s="675"/>
      <c r="G83" s="675"/>
      <c r="H83" s="675"/>
      <c r="I83" s="670"/>
      <c r="J83" s="33"/>
      <c r="K83" s="79"/>
    </row>
    <row r="84" spans="1:11" s="34" customFormat="1" x14ac:dyDescent="0.2">
      <c r="A84" s="29"/>
      <c r="B84" s="32"/>
      <c r="C84" s="649"/>
      <c r="D84" s="25"/>
      <c r="E84" s="660"/>
      <c r="F84" s="675"/>
      <c r="G84" s="675"/>
      <c r="H84" s="675"/>
      <c r="I84" s="670"/>
      <c r="J84" s="33"/>
      <c r="K84" s="79"/>
    </row>
    <row r="85" spans="1:11" s="34" customFormat="1" x14ac:dyDescent="0.2">
      <c r="A85" s="29"/>
      <c r="B85" s="32"/>
      <c r="C85" s="649"/>
      <c r="D85" s="25"/>
      <c r="E85" s="660"/>
      <c r="F85" s="675"/>
      <c r="G85" s="675"/>
      <c r="H85" s="675"/>
      <c r="I85" s="670"/>
      <c r="J85" s="33"/>
      <c r="K85" s="79"/>
    </row>
    <row r="86" spans="1:11" s="34" customFormat="1" x14ac:dyDescent="0.2">
      <c r="A86" s="29"/>
      <c r="B86" s="32"/>
      <c r="C86" s="649"/>
      <c r="D86" s="25"/>
      <c r="E86" s="660"/>
      <c r="F86" s="675"/>
      <c r="G86" s="675"/>
      <c r="H86" s="675"/>
      <c r="I86" s="670"/>
      <c r="J86" s="33"/>
      <c r="K86" s="79"/>
    </row>
    <row r="87" spans="1:11" s="34" customFormat="1" x14ac:dyDescent="0.2">
      <c r="A87" s="29"/>
      <c r="B87" s="32"/>
      <c r="C87" s="649"/>
      <c r="D87" s="25"/>
      <c r="E87" s="660"/>
      <c r="F87" s="675"/>
      <c r="G87" s="675"/>
      <c r="H87" s="675"/>
      <c r="I87" s="670"/>
      <c r="J87" s="33"/>
      <c r="K87" s="79"/>
    </row>
    <row r="88" spans="1:11" s="34" customFormat="1" x14ac:dyDescent="0.2">
      <c r="A88" s="29"/>
      <c r="B88" s="32"/>
      <c r="C88" s="649"/>
      <c r="D88" s="25"/>
      <c r="E88" s="660"/>
      <c r="F88" s="675"/>
      <c r="G88" s="675"/>
      <c r="H88" s="675"/>
      <c r="I88" s="670"/>
      <c r="J88" s="33"/>
      <c r="K88" s="79"/>
    </row>
    <row r="89" spans="1:11" s="34" customFormat="1" x14ac:dyDescent="0.2">
      <c r="A89" s="29"/>
      <c r="B89" s="32"/>
      <c r="C89" s="649"/>
      <c r="D89" s="25"/>
      <c r="E89" s="660"/>
      <c r="F89" s="675"/>
      <c r="G89" s="675"/>
      <c r="H89" s="675"/>
      <c r="I89" s="670"/>
      <c r="J89" s="33"/>
      <c r="K89" s="79"/>
    </row>
    <row r="90" spans="1:11" s="302" customFormat="1" x14ac:dyDescent="0.2">
      <c r="A90" s="29"/>
      <c r="B90" s="32"/>
      <c r="C90" s="649"/>
      <c r="D90" s="25"/>
      <c r="E90" s="660"/>
      <c r="F90" s="675"/>
      <c r="G90" s="675"/>
      <c r="H90" s="675"/>
      <c r="I90" s="670"/>
      <c r="J90" s="33"/>
      <c r="K90" s="79"/>
    </row>
    <row r="91" spans="1:11" s="34" customFormat="1" x14ac:dyDescent="0.2">
      <c r="A91" s="29"/>
      <c r="B91" s="32"/>
      <c r="C91" s="649"/>
      <c r="D91" s="25"/>
      <c r="E91" s="660"/>
      <c r="F91" s="675"/>
      <c r="G91" s="675"/>
      <c r="H91" s="675"/>
      <c r="I91" s="670"/>
      <c r="J91" s="33"/>
      <c r="K91" s="79"/>
    </row>
    <row r="92" spans="1:11" s="36" customFormat="1" x14ac:dyDescent="0.2">
      <c r="A92" s="29"/>
      <c r="B92" s="32"/>
      <c r="C92" s="649"/>
      <c r="D92" s="25"/>
      <c r="E92" s="660"/>
      <c r="F92" s="675"/>
      <c r="G92" s="675"/>
      <c r="H92" s="675"/>
      <c r="I92" s="670"/>
      <c r="J92" s="33"/>
      <c r="K92" s="79"/>
    </row>
    <row r="93" spans="1:11" s="36" customFormat="1" x14ac:dyDescent="0.2">
      <c r="A93" s="29"/>
      <c r="B93" s="32"/>
      <c r="C93" s="649"/>
      <c r="D93" s="25"/>
      <c r="E93" s="660"/>
      <c r="F93" s="675"/>
      <c r="G93" s="675"/>
      <c r="H93" s="675"/>
      <c r="I93" s="670"/>
      <c r="J93" s="33"/>
      <c r="K93" s="79"/>
    </row>
    <row r="94" spans="1:11" s="36" customFormat="1" x14ac:dyDescent="0.2">
      <c r="A94" s="29"/>
      <c r="B94" s="32"/>
      <c r="C94" s="649"/>
      <c r="D94" s="25"/>
      <c r="E94" s="660"/>
      <c r="F94" s="675"/>
      <c r="G94" s="675"/>
      <c r="H94" s="675"/>
      <c r="I94" s="670"/>
      <c r="J94" s="33"/>
      <c r="K94" s="79"/>
    </row>
    <row r="95" spans="1:11" s="34" customFormat="1" x14ac:dyDescent="0.2">
      <c r="A95" s="29"/>
      <c r="B95" s="32"/>
      <c r="C95" s="649"/>
      <c r="D95" s="25"/>
      <c r="E95" s="660"/>
      <c r="F95" s="675"/>
      <c r="G95" s="675"/>
      <c r="H95" s="675"/>
      <c r="I95" s="670"/>
      <c r="J95" s="33"/>
      <c r="K95" s="79"/>
    </row>
    <row r="96" spans="1:11" s="34" customFormat="1" x14ac:dyDescent="0.2">
      <c r="A96" s="29"/>
      <c r="B96" s="32"/>
      <c r="C96" s="649"/>
      <c r="D96" s="25"/>
      <c r="E96" s="660"/>
      <c r="F96" s="675"/>
      <c r="G96" s="675"/>
      <c r="H96" s="675"/>
      <c r="I96" s="670"/>
      <c r="J96" s="33"/>
      <c r="K96" s="79"/>
    </row>
    <row r="97" spans="1:14" s="34" customFormat="1" x14ac:dyDescent="0.2">
      <c r="A97" s="29"/>
      <c r="B97" s="32"/>
      <c r="C97" s="649"/>
      <c r="D97" s="25"/>
      <c r="E97" s="660"/>
      <c r="F97" s="675"/>
      <c r="G97" s="675"/>
      <c r="H97" s="675"/>
      <c r="I97" s="670"/>
      <c r="J97" s="33"/>
      <c r="K97" s="79"/>
    </row>
    <row r="98" spans="1:14" s="36" customFormat="1" x14ac:dyDescent="0.2">
      <c r="A98" s="29"/>
      <c r="B98" s="32"/>
      <c r="C98" s="649"/>
      <c r="D98" s="25"/>
      <c r="E98" s="660"/>
      <c r="F98" s="675"/>
      <c r="G98" s="675"/>
      <c r="H98" s="675"/>
      <c r="I98" s="670"/>
      <c r="J98" s="33"/>
      <c r="K98" s="79"/>
    </row>
    <row r="99" spans="1:14" s="34" customFormat="1" ht="35.1" customHeight="1" x14ac:dyDescent="0.2">
      <c r="A99" s="29"/>
      <c r="B99" s="32"/>
      <c r="C99" s="649"/>
      <c r="D99" s="25"/>
      <c r="E99" s="660"/>
      <c r="F99" s="675"/>
      <c r="G99" s="675"/>
      <c r="H99" s="675"/>
      <c r="I99" s="670"/>
      <c r="J99" s="33"/>
      <c r="K99" s="79"/>
    </row>
    <row r="100" spans="1:14" s="27" customFormat="1" x14ac:dyDescent="0.2">
      <c r="A100" s="29"/>
      <c r="B100" s="32"/>
      <c r="C100" s="649"/>
      <c r="D100" s="25"/>
      <c r="E100" s="660"/>
      <c r="F100" s="675"/>
      <c r="G100" s="675"/>
      <c r="H100" s="675"/>
      <c r="I100" s="670"/>
      <c r="J100" s="33"/>
      <c r="K100" s="79"/>
    </row>
    <row r="101" spans="1:14" s="27" customFormat="1" x14ac:dyDescent="0.2">
      <c r="A101" s="29"/>
      <c r="B101" s="32"/>
      <c r="C101" s="649"/>
      <c r="D101" s="25"/>
      <c r="E101" s="660"/>
      <c r="F101" s="675"/>
      <c r="G101" s="675"/>
      <c r="H101" s="675"/>
      <c r="I101" s="670"/>
      <c r="J101" s="33"/>
      <c r="K101" s="79"/>
      <c r="N101" s="170"/>
    </row>
    <row r="102" spans="1:14" s="27" customFormat="1" x14ac:dyDescent="0.2">
      <c r="A102" s="29"/>
      <c r="B102" s="32"/>
      <c r="C102" s="649"/>
      <c r="D102" s="25"/>
      <c r="E102" s="660"/>
      <c r="F102" s="675"/>
      <c r="G102" s="675"/>
      <c r="H102" s="675"/>
      <c r="I102" s="670"/>
      <c r="J102" s="33"/>
      <c r="K102" s="79"/>
    </row>
    <row r="103" spans="1:14" s="27" customFormat="1" x14ac:dyDescent="0.2">
      <c r="A103" s="29"/>
      <c r="B103" s="32"/>
      <c r="C103" s="649"/>
      <c r="D103" s="25"/>
      <c r="E103" s="660"/>
      <c r="F103" s="675"/>
      <c r="G103" s="675"/>
      <c r="H103" s="675"/>
      <c r="I103" s="670"/>
      <c r="J103" s="33"/>
      <c r="K103" s="79"/>
    </row>
    <row r="104" spans="1:14" s="27" customFormat="1" x14ac:dyDescent="0.2">
      <c r="A104" s="29"/>
      <c r="B104" s="32"/>
      <c r="C104" s="649"/>
      <c r="D104" s="25"/>
      <c r="E104" s="660"/>
      <c r="F104" s="675"/>
      <c r="G104" s="675"/>
      <c r="H104" s="675"/>
      <c r="I104" s="670"/>
      <c r="J104" s="33"/>
      <c r="K104" s="79"/>
    </row>
    <row r="105" spans="1:14" s="27" customFormat="1" x14ac:dyDescent="0.2">
      <c r="A105" s="29"/>
      <c r="B105" s="32"/>
      <c r="C105" s="649"/>
      <c r="D105" s="25"/>
      <c r="E105" s="660"/>
      <c r="F105" s="675"/>
      <c r="G105" s="675"/>
      <c r="H105" s="675"/>
      <c r="I105" s="670"/>
      <c r="J105" s="33"/>
      <c r="K105" s="79"/>
    </row>
    <row r="106" spans="1:14" s="27" customFormat="1" x14ac:dyDescent="0.2">
      <c r="A106" s="29"/>
      <c r="B106" s="32"/>
      <c r="C106" s="649"/>
      <c r="D106" s="25"/>
      <c r="E106" s="660"/>
      <c r="F106" s="675"/>
      <c r="G106" s="675"/>
      <c r="H106" s="675"/>
      <c r="I106" s="670"/>
      <c r="J106" s="33"/>
      <c r="K106" s="79"/>
    </row>
    <row r="107" spans="1:14" ht="26.25" customHeight="1" x14ac:dyDescent="0.2"/>
    <row r="114" spans="1:11" s="303" customFormat="1" x14ac:dyDescent="0.2">
      <c r="A114" s="29"/>
      <c r="B114" s="32"/>
      <c r="C114" s="649"/>
      <c r="D114" s="25"/>
      <c r="E114" s="660"/>
      <c r="F114" s="675"/>
      <c r="G114" s="675"/>
      <c r="H114" s="675"/>
      <c r="I114" s="670"/>
      <c r="J114" s="33"/>
      <c r="K114" s="79"/>
    </row>
    <row r="122" spans="1:11" s="303" customFormat="1" x14ac:dyDescent="0.2">
      <c r="A122" s="29"/>
      <c r="B122" s="32"/>
      <c r="C122" s="649"/>
      <c r="D122" s="25"/>
      <c r="E122" s="660"/>
      <c r="F122" s="675"/>
      <c r="G122" s="675"/>
      <c r="H122" s="675"/>
      <c r="I122" s="670"/>
      <c r="J122" s="33"/>
      <c r="K122" s="79"/>
    </row>
    <row r="158" spans="1:11" s="303" customFormat="1" x14ac:dyDescent="0.2">
      <c r="A158" s="29"/>
      <c r="B158" s="32"/>
      <c r="C158" s="649"/>
      <c r="D158" s="25"/>
      <c r="E158" s="660"/>
      <c r="F158" s="675"/>
      <c r="G158" s="675"/>
      <c r="H158" s="675"/>
      <c r="I158" s="670"/>
      <c r="J158" s="33"/>
      <c r="K158" s="79"/>
    </row>
    <row r="179" spans="1:11" s="303" customFormat="1" x14ac:dyDescent="0.2">
      <c r="A179" s="29"/>
      <c r="B179" s="32"/>
      <c r="C179" s="649"/>
      <c r="D179" s="25"/>
      <c r="E179" s="660"/>
      <c r="F179" s="675"/>
      <c r="G179" s="675"/>
      <c r="H179" s="675"/>
      <c r="I179" s="670"/>
      <c r="J179" s="33"/>
      <c r="K179" s="79"/>
    </row>
    <row r="199" spans="1:11" s="303" customFormat="1" x14ac:dyDescent="0.2">
      <c r="A199" s="29"/>
      <c r="B199" s="32"/>
      <c r="C199" s="649"/>
      <c r="D199" s="25"/>
      <c r="E199" s="660"/>
      <c r="F199" s="675"/>
      <c r="G199" s="675"/>
      <c r="H199" s="675"/>
      <c r="I199" s="670"/>
      <c r="J199" s="33"/>
      <c r="K199" s="79"/>
    </row>
    <row r="203" spans="1:11" s="303" customFormat="1" x14ac:dyDescent="0.2">
      <c r="A203" s="29"/>
      <c r="B203" s="32"/>
      <c r="C203" s="649"/>
      <c r="D203" s="25"/>
      <c r="E203" s="660"/>
      <c r="F203" s="675"/>
      <c r="G203" s="675"/>
      <c r="H203" s="675"/>
      <c r="I203" s="670"/>
      <c r="J203" s="33"/>
      <c r="K203" s="79"/>
    </row>
    <row r="207" spans="1:11" s="31" customFormat="1" x14ac:dyDescent="0.2">
      <c r="A207" s="29"/>
      <c r="B207" s="32"/>
      <c r="C207" s="649"/>
      <c r="D207" s="25"/>
      <c r="E207" s="660"/>
      <c r="F207" s="675"/>
      <c r="G207" s="675"/>
      <c r="H207" s="675"/>
      <c r="I207" s="670"/>
      <c r="J207" s="33"/>
      <c r="K207" s="79"/>
    </row>
    <row r="208" spans="1:11" s="306" customFormat="1" x14ac:dyDescent="0.2">
      <c r="A208" s="29"/>
      <c r="B208" s="32"/>
      <c r="C208" s="649"/>
      <c r="D208" s="25"/>
      <c r="E208" s="660"/>
      <c r="F208" s="675"/>
      <c r="G208" s="675"/>
      <c r="H208" s="675"/>
      <c r="I208" s="670"/>
      <c r="J208" s="33"/>
      <c r="K208" s="79"/>
    </row>
  </sheetData>
  <mergeCells count="3">
    <mergeCell ref="A39:B39"/>
    <mergeCell ref="A6:E6"/>
    <mergeCell ref="A40:H40"/>
  </mergeCells>
  <pageMargins left="0.25" right="0.25" top="0.75" bottom="0.75" header="0.3" footer="0.3"/>
  <pageSetup paperSize="9" scale="79" fitToHeight="0" orientation="landscape" r:id="rId1"/>
  <headerFooter>
    <oddHeader>&amp;RPágina 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topLeftCell="A46" zoomScale="66" zoomScaleNormal="100" zoomScaleSheetLayoutView="66" workbookViewId="0">
      <selection activeCell="AJ47" sqref="AJ47"/>
    </sheetView>
  </sheetViews>
  <sheetFormatPr defaultColWidth="3.7109375" defaultRowHeight="15" x14ac:dyDescent="0.2"/>
  <cols>
    <col min="1" max="8" width="8.7109375" style="37" customWidth="1"/>
    <col min="9" max="20" width="5.7109375" style="37" customWidth="1"/>
    <col min="21" max="26" width="3.7109375" style="37" customWidth="1"/>
    <col min="27" max="27" width="10.85546875" style="37" hidden="1" customWidth="1"/>
    <col min="28" max="28" width="7" style="37" hidden="1" customWidth="1"/>
    <col min="29" max="16384" width="3.7109375" style="37"/>
  </cols>
  <sheetData>
    <row r="1" spans="1:25" ht="80.099999999999994" customHeight="1" thickBot="1" x14ac:dyDescent="0.25">
      <c r="A1" s="116"/>
      <c r="B1" s="116"/>
      <c r="C1" s="116"/>
      <c r="D1" s="116"/>
    </row>
    <row r="2" spans="1:25" ht="18" x14ac:dyDescent="0.2">
      <c r="A2" s="117" t="s">
        <v>58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/>
    </row>
    <row r="3" spans="1:25" ht="18" x14ac:dyDescent="0.25">
      <c r="A3" s="115" t="s">
        <v>93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</row>
    <row r="4" spans="1:25" ht="5.0999999999999996" customHeight="1" x14ac:dyDescent="0.2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4"/>
      <c r="U4" s="38"/>
      <c r="V4" s="38"/>
      <c r="W4" s="38"/>
      <c r="X4" s="38"/>
      <c r="Y4" s="38"/>
    </row>
    <row r="5" spans="1:25" ht="15" customHeight="1" x14ac:dyDescent="0.2">
      <c r="A5" s="852" t="str">
        <f>'ANEXO 01-ORÇAMENTO'!$A$5</f>
        <v>SOLICITANTE: SECRETARIA MUNICIPAL DE EDUCAÇÃO</v>
      </c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53"/>
      <c r="U5" s="38"/>
      <c r="V5" s="38"/>
      <c r="W5" s="38"/>
      <c r="X5" s="38"/>
      <c r="Y5" s="38"/>
    </row>
    <row r="6" spans="1:25" ht="15" customHeight="1" x14ac:dyDescent="0.2">
      <c r="A6" s="840" t="str">
        <f>'ANEXO 01-ORÇAMENTO'!$A$6</f>
        <v>OBJETO: E.M.E.F. JOÃO CERNICCHIARO</v>
      </c>
      <c r="B6" s="841"/>
      <c r="C6" s="841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125"/>
      <c r="U6" s="38"/>
      <c r="V6" s="38"/>
      <c r="W6" s="38"/>
      <c r="X6" s="38"/>
      <c r="Y6" s="38"/>
    </row>
    <row r="7" spans="1:25" ht="15" customHeight="1" x14ac:dyDescent="0.2">
      <c r="A7" s="133" t="str">
        <f>'ANEXO 01-ORÇAMENTO'!$A$7</f>
        <v>LOCAL DA OBRA: Professora Nair, Lago de Oliveira</v>
      </c>
      <c r="B7" s="126"/>
      <c r="C7" s="126"/>
      <c r="D7" s="126"/>
      <c r="E7" s="126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38"/>
      <c r="V7" s="38"/>
      <c r="W7" s="38"/>
      <c r="X7" s="38"/>
      <c r="Y7" s="38"/>
    </row>
    <row r="8" spans="1:25" ht="15" customHeight="1" thickBot="1" x14ac:dyDescent="0.25">
      <c r="A8" s="129"/>
      <c r="B8" s="130"/>
      <c r="C8" s="130"/>
      <c r="D8" s="130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2"/>
      <c r="U8" s="38"/>
      <c r="V8" s="38"/>
      <c r="W8" s="38"/>
      <c r="X8" s="38"/>
      <c r="Y8" s="38"/>
    </row>
    <row r="9" spans="1:25" s="38" customFormat="1" ht="15" customHeight="1" x14ac:dyDescent="0.2">
      <c r="A9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843"/>
      <c r="C9" s="843"/>
      <c r="D9" s="843"/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90"/>
    </row>
    <row r="10" spans="1:25" s="38" customFormat="1" ht="15" customHeight="1" x14ac:dyDescent="0.2">
      <c r="A10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843"/>
      <c r="C10" s="843"/>
      <c r="D10" s="843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90"/>
    </row>
    <row r="11" spans="1:25" s="38" customFormat="1" ht="15" customHeight="1" x14ac:dyDescent="0.2">
      <c r="A11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843"/>
      <c r="C11" s="843"/>
      <c r="D11" s="843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89"/>
      <c r="R11" s="789"/>
      <c r="S11" s="789"/>
      <c r="T11" s="790"/>
    </row>
    <row r="12" spans="1:25" s="38" customFormat="1" ht="15" customHeight="1" x14ac:dyDescent="0.2">
      <c r="A12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843"/>
      <c r="C12" s="843"/>
      <c r="D12" s="843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90"/>
    </row>
    <row r="13" spans="1:25" s="38" customFormat="1" ht="15" customHeight="1" x14ac:dyDescent="0.2">
      <c r="A13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843"/>
      <c r="C13" s="843"/>
      <c r="D13" s="843"/>
      <c r="E13" s="789"/>
      <c r="F13" s="789"/>
      <c r="G13" s="789"/>
      <c r="H13" s="789"/>
      <c r="I13" s="789"/>
      <c r="J13" s="789"/>
      <c r="K13" s="789"/>
      <c r="L13" s="789"/>
      <c r="M13" s="789"/>
      <c r="N13" s="789"/>
      <c r="O13" s="789"/>
      <c r="P13" s="789"/>
      <c r="Q13" s="789"/>
      <c r="R13" s="789"/>
      <c r="S13" s="789"/>
      <c r="T13" s="790"/>
    </row>
    <row r="14" spans="1:25" s="38" customFormat="1" ht="15" customHeight="1" x14ac:dyDescent="0.2">
      <c r="A14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843"/>
      <c r="C14" s="843"/>
      <c r="D14" s="843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90"/>
    </row>
    <row r="15" spans="1:25" s="38" customFormat="1" ht="15" customHeight="1" x14ac:dyDescent="0.2">
      <c r="A15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843"/>
      <c r="C15" s="843"/>
      <c r="D15" s="843"/>
      <c r="E15" s="789"/>
      <c r="F15" s="789"/>
      <c r="G15" s="789"/>
      <c r="H15" s="789"/>
      <c r="I15" s="789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90"/>
    </row>
    <row r="16" spans="1:25" s="38" customFormat="1" ht="15" customHeight="1" x14ac:dyDescent="0.2">
      <c r="A16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843"/>
      <c r="C16" s="843"/>
      <c r="D16" s="843"/>
      <c r="E16" s="789"/>
      <c r="F16" s="789"/>
      <c r="G16" s="789"/>
      <c r="H16" s="789"/>
      <c r="I16" s="789"/>
      <c r="J16" s="789"/>
      <c r="K16" s="789"/>
      <c r="L16" s="789"/>
      <c r="M16" s="789"/>
      <c r="N16" s="789"/>
      <c r="O16" s="789"/>
      <c r="P16" s="789"/>
      <c r="Q16" s="789"/>
      <c r="R16" s="789"/>
      <c r="S16" s="789"/>
      <c r="T16" s="790"/>
    </row>
    <row r="17" spans="1:20" s="38" customFormat="1" ht="15" customHeight="1" x14ac:dyDescent="0.2">
      <c r="A17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843"/>
      <c r="C17" s="843"/>
      <c r="D17" s="843"/>
      <c r="E17" s="789"/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  <c r="R17" s="789"/>
      <c r="S17" s="789"/>
      <c r="T17" s="790"/>
    </row>
    <row r="18" spans="1:20" s="38" customFormat="1" ht="15" customHeight="1" x14ac:dyDescent="0.2">
      <c r="A18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843"/>
      <c r="C18" s="843"/>
      <c r="D18" s="843"/>
      <c r="E18" s="789"/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90"/>
    </row>
    <row r="19" spans="1:20" s="38" customFormat="1" ht="15" customHeight="1" x14ac:dyDescent="0.2">
      <c r="A19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843"/>
      <c r="C19" s="843"/>
      <c r="D19" s="843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90"/>
    </row>
    <row r="20" spans="1:20" s="38" customFormat="1" ht="15" customHeight="1" x14ac:dyDescent="0.2">
      <c r="A20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843"/>
      <c r="C20" s="843"/>
      <c r="D20" s="843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90"/>
    </row>
    <row r="21" spans="1:20" s="38" customFormat="1" ht="15" customHeight="1" x14ac:dyDescent="0.2">
      <c r="A21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843"/>
      <c r="C21" s="843"/>
      <c r="D21" s="843"/>
      <c r="E21" s="789"/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90"/>
    </row>
    <row r="22" spans="1:20" s="38" customFormat="1" ht="15" customHeight="1" x14ac:dyDescent="0.2">
      <c r="A22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843"/>
      <c r="C22" s="843"/>
      <c r="D22" s="843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90"/>
    </row>
    <row r="23" spans="1:20" s="38" customFormat="1" ht="15" customHeight="1" x14ac:dyDescent="0.2">
      <c r="A23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843"/>
      <c r="C23" s="843"/>
      <c r="D23" s="843"/>
      <c r="E23" s="789"/>
      <c r="F23" s="789"/>
      <c r="G23" s="789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90"/>
    </row>
    <row r="24" spans="1:20" s="38" customFormat="1" ht="15" customHeight="1" x14ac:dyDescent="0.2">
      <c r="A24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843"/>
      <c r="C24" s="843"/>
      <c r="D24" s="843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90"/>
    </row>
    <row r="25" spans="1:20" s="38" customFormat="1" ht="15" customHeight="1" x14ac:dyDescent="0.2">
      <c r="A25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843"/>
      <c r="C25" s="843"/>
      <c r="D25" s="843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90"/>
    </row>
    <row r="26" spans="1:20" s="38" customFormat="1" ht="15" customHeight="1" x14ac:dyDescent="0.2">
      <c r="A26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843"/>
      <c r="C26" s="843"/>
      <c r="D26" s="843"/>
      <c r="E26" s="789"/>
      <c r="F26" s="789"/>
      <c r="G26" s="789"/>
      <c r="H26" s="789"/>
      <c r="I26" s="789"/>
      <c r="J26" s="789"/>
      <c r="K26" s="789"/>
      <c r="L26" s="789"/>
      <c r="M26" s="789"/>
      <c r="N26" s="789"/>
      <c r="O26" s="789"/>
      <c r="P26" s="789"/>
      <c r="Q26" s="789"/>
      <c r="R26" s="789"/>
      <c r="S26" s="789"/>
      <c r="T26" s="790"/>
    </row>
    <row r="27" spans="1:20" s="38" customFormat="1" ht="15" customHeight="1" x14ac:dyDescent="0.2">
      <c r="A27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843"/>
      <c r="C27" s="843"/>
      <c r="D27" s="843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90"/>
    </row>
    <row r="28" spans="1:20" s="38" customFormat="1" ht="15" customHeight="1" x14ac:dyDescent="0.2">
      <c r="A28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843"/>
      <c r="C28" s="843"/>
      <c r="D28" s="843"/>
      <c r="E28" s="789"/>
      <c r="F28" s="789"/>
      <c r="G28" s="789"/>
      <c r="H28" s="789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790"/>
    </row>
    <row r="29" spans="1:20" s="38" customFormat="1" ht="15" customHeight="1" x14ac:dyDescent="0.2">
      <c r="A29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843"/>
      <c r="C29" s="843"/>
      <c r="D29" s="843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90"/>
    </row>
    <row r="30" spans="1:20" s="38" customFormat="1" ht="15" customHeight="1" x14ac:dyDescent="0.2">
      <c r="A30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843"/>
      <c r="C30" s="843"/>
      <c r="D30" s="843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90"/>
    </row>
    <row r="31" spans="1:20" s="38" customFormat="1" ht="15" customHeight="1" x14ac:dyDescent="0.2">
      <c r="A31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843"/>
      <c r="C31" s="843"/>
      <c r="D31" s="843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90"/>
    </row>
    <row r="32" spans="1:20" s="38" customFormat="1" ht="15" customHeight="1" x14ac:dyDescent="0.2">
      <c r="A32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843"/>
      <c r="C32" s="843"/>
      <c r="D32" s="843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90"/>
    </row>
    <row r="33" spans="1:20" s="38" customFormat="1" ht="15" customHeight="1" x14ac:dyDescent="0.2">
      <c r="A33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843"/>
      <c r="C33" s="843"/>
      <c r="D33" s="843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90"/>
    </row>
    <row r="34" spans="1:20" s="38" customFormat="1" ht="15" customHeight="1" x14ac:dyDescent="0.2">
      <c r="A34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843"/>
      <c r="C34" s="843"/>
      <c r="D34" s="843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90"/>
    </row>
    <row r="35" spans="1:20" s="38" customFormat="1" ht="15" customHeight="1" x14ac:dyDescent="0.2">
      <c r="A35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843"/>
      <c r="C35" s="843"/>
      <c r="D35" s="843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90"/>
    </row>
    <row r="36" spans="1:20" s="38" customFormat="1" ht="15" customHeight="1" x14ac:dyDescent="0.2">
      <c r="A36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843"/>
      <c r="C36" s="843"/>
      <c r="D36" s="843"/>
      <c r="E36" s="789"/>
      <c r="F36" s="789"/>
      <c r="G36" s="789"/>
      <c r="H36" s="789"/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90"/>
    </row>
    <row r="37" spans="1:20" s="38" customFormat="1" ht="15" customHeight="1" x14ac:dyDescent="0.2">
      <c r="A37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843"/>
      <c r="C37" s="843"/>
      <c r="D37" s="843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789"/>
      <c r="R37" s="789"/>
      <c r="S37" s="789"/>
      <c r="T37" s="790"/>
    </row>
    <row r="38" spans="1:20" s="38" customFormat="1" ht="15" customHeight="1" x14ac:dyDescent="0.2">
      <c r="A38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843"/>
      <c r="C38" s="843"/>
      <c r="D38" s="843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90"/>
    </row>
    <row r="39" spans="1:20" s="38" customFormat="1" ht="15" customHeight="1" x14ac:dyDescent="0.2">
      <c r="A39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843"/>
      <c r="C39" s="843"/>
      <c r="D39" s="843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90"/>
    </row>
    <row r="40" spans="1:20" s="38" customFormat="1" ht="15" customHeight="1" x14ac:dyDescent="0.2">
      <c r="A40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843"/>
      <c r="C40" s="843"/>
      <c r="D40" s="843"/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90"/>
    </row>
    <row r="41" spans="1:20" s="38" customFormat="1" ht="15" customHeight="1" x14ac:dyDescent="0.2">
      <c r="A41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843"/>
      <c r="C41" s="843"/>
      <c r="D41" s="843"/>
      <c r="E41" s="789"/>
      <c r="F41" s="789"/>
      <c r="G41" s="789"/>
      <c r="H41" s="789"/>
      <c r="I41" s="789"/>
      <c r="J41" s="789"/>
      <c r="K41" s="789"/>
      <c r="L41" s="789"/>
      <c r="M41" s="789"/>
      <c r="N41" s="789"/>
      <c r="O41" s="789"/>
      <c r="P41" s="789"/>
      <c r="Q41" s="789"/>
      <c r="R41" s="789"/>
      <c r="S41" s="789"/>
      <c r="T41" s="790"/>
    </row>
    <row r="42" spans="1:20" s="38" customFormat="1" ht="15" customHeight="1" x14ac:dyDescent="0.2">
      <c r="A42" s="8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843"/>
      <c r="C42" s="843"/>
      <c r="D42" s="843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90"/>
    </row>
    <row r="43" spans="1:20" s="38" customFormat="1" ht="15" customHeight="1" x14ac:dyDescent="0.2">
      <c r="A43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90"/>
    </row>
    <row r="44" spans="1:20" s="38" customFormat="1" ht="15" customHeight="1" x14ac:dyDescent="0.2">
      <c r="A44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789"/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89"/>
      <c r="P44" s="789"/>
      <c r="Q44" s="789"/>
      <c r="R44" s="789"/>
      <c r="S44" s="789"/>
      <c r="T44" s="790"/>
    </row>
    <row r="45" spans="1:20" s="38" customFormat="1" ht="15" customHeight="1" x14ac:dyDescent="0.2">
      <c r="A45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789"/>
      <c r="C45" s="789"/>
      <c r="D45" s="789"/>
      <c r="E45" s="789"/>
      <c r="F45" s="789"/>
      <c r="G45" s="789"/>
      <c r="H45" s="789"/>
      <c r="I45" s="789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90"/>
    </row>
    <row r="46" spans="1:20" s="38" customFormat="1" ht="15" customHeight="1" x14ac:dyDescent="0.2">
      <c r="A46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789"/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90"/>
    </row>
    <row r="47" spans="1:20" s="38" customFormat="1" ht="15" customHeight="1" x14ac:dyDescent="0.2">
      <c r="A47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789"/>
      <c r="C47" s="789"/>
      <c r="D47" s="789"/>
      <c r="E47" s="789"/>
      <c r="F47" s="789"/>
      <c r="G47" s="789"/>
      <c r="H47" s="789"/>
      <c r="I47" s="789"/>
      <c r="J47" s="789"/>
      <c r="K47" s="789"/>
      <c r="L47" s="789"/>
      <c r="M47" s="789"/>
      <c r="N47" s="789"/>
      <c r="O47" s="789"/>
      <c r="P47" s="789"/>
      <c r="Q47" s="789"/>
      <c r="R47" s="789"/>
      <c r="S47" s="789"/>
      <c r="T47" s="790"/>
    </row>
    <row r="48" spans="1:20" s="38" customFormat="1" ht="15" customHeight="1" x14ac:dyDescent="0.2">
      <c r="A48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789"/>
      <c r="C48" s="789"/>
      <c r="D48" s="789"/>
      <c r="E48" s="789"/>
      <c r="F48" s="789"/>
      <c r="G48" s="789"/>
      <c r="H48" s="789"/>
      <c r="I48" s="789"/>
      <c r="J48" s="789"/>
      <c r="K48" s="789"/>
      <c r="L48" s="789"/>
      <c r="M48" s="789"/>
      <c r="N48" s="789"/>
      <c r="O48" s="789"/>
      <c r="P48" s="789"/>
      <c r="Q48" s="789"/>
      <c r="R48" s="789"/>
      <c r="S48" s="789"/>
      <c r="T48" s="790"/>
    </row>
    <row r="49" spans="1:20" s="38" customFormat="1" ht="15" customHeight="1" x14ac:dyDescent="0.2">
      <c r="A49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/>
      <c r="Q49" s="789"/>
      <c r="R49" s="789"/>
      <c r="S49" s="789"/>
      <c r="T49" s="790"/>
    </row>
    <row r="50" spans="1:20" s="38" customFormat="1" ht="15" customHeight="1" x14ac:dyDescent="0.2">
      <c r="A50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789"/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90"/>
    </row>
    <row r="51" spans="1:20" s="38" customFormat="1" ht="15" customHeight="1" x14ac:dyDescent="0.2">
      <c r="A51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789"/>
      <c r="C51" s="789"/>
      <c r="D51" s="789"/>
      <c r="E51" s="789"/>
      <c r="F51" s="789"/>
      <c r="G51" s="789"/>
      <c r="H51" s="789"/>
      <c r="I51" s="789"/>
      <c r="J51" s="789"/>
      <c r="K51" s="789"/>
      <c r="L51" s="789"/>
      <c r="M51" s="789"/>
      <c r="N51" s="789"/>
      <c r="O51" s="789"/>
      <c r="P51" s="789"/>
      <c r="Q51" s="789"/>
      <c r="R51" s="789"/>
      <c r="S51" s="789"/>
      <c r="T51" s="790"/>
    </row>
    <row r="52" spans="1:20" s="38" customFormat="1" ht="15" customHeight="1" x14ac:dyDescent="0.2">
      <c r="A52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789"/>
      <c r="C52" s="789"/>
      <c r="D52" s="789"/>
      <c r="E52" s="789"/>
      <c r="F52" s="789"/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90"/>
    </row>
    <row r="53" spans="1:20" s="38" customFormat="1" ht="15" customHeight="1" x14ac:dyDescent="0.2">
      <c r="A53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789"/>
      <c r="C53" s="789"/>
      <c r="D53" s="789"/>
      <c r="E53" s="789"/>
      <c r="F53" s="789"/>
      <c r="G53" s="789"/>
      <c r="H53" s="789"/>
      <c r="I53" s="789"/>
      <c r="J53" s="789"/>
      <c r="K53" s="789"/>
      <c r="L53" s="789"/>
      <c r="M53" s="789"/>
      <c r="N53" s="789"/>
      <c r="O53" s="789"/>
      <c r="P53" s="789"/>
      <c r="Q53" s="789"/>
      <c r="R53" s="789"/>
      <c r="S53" s="789"/>
      <c r="T53" s="790"/>
    </row>
    <row r="54" spans="1:20" s="38" customFormat="1" ht="15" customHeight="1" x14ac:dyDescent="0.2">
      <c r="A54" s="7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789"/>
      <c r="C54" s="789"/>
      <c r="D54" s="789"/>
      <c r="E54" s="789"/>
      <c r="F54" s="789"/>
      <c r="G54" s="789"/>
      <c r="H54" s="789"/>
      <c r="I54" s="789"/>
      <c r="J54" s="789"/>
      <c r="K54" s="789"/>
      <c r="L54" s="789"/>
      <c r="M54" s="789"/>
      <c r="N54" s="789"/>
      <c r="O54" s="789"/>
      <c r="P54" s="789"/>
      <c r="Q54" s="789"/>
      <c r="R54" s="789"/>
      <c r="S54" s="789"/>
      <c r="T54" s="790"/>
    </row>
    <row r="55" spans="1:20" s="38" customFormat="1" ht="15" customHeight="1" x14ac:dyDescent="0.2">
      <c r="A55" s="788" t="e">
        <f>IF(#REF!&lt;&gt;"OK", "O valor de BDI sem a desoneração está fora da faixa admitida no Acórdão TCU Plenária 2622/2013.",".")</f>
        <v>#REF!</v>
      </c>
      <c r="B55" s="789"/>
      <c r="C55" s="789"/>
      <c r="D55" s="789"/>
      <c r="E55" s="789"/>
      <c r="F55" s="789"/>
      <c r="G55" s="789"/>
      <c r="H55" s="789"/>
      <c r="I55" s="789"/>
      <c r="J55" s="789"/>
      <c r="K55" s="789"/>
      <c r="L55" s="789"/>
      <c r="M55" s="789"/>
      <c r="N55" s="789"/>
      <c r="O55" s="789"/>
      <c r="P55" s="789"/>
      <c r="Q55" s="789"/>
      <c r="R55" s="789"/>
      <c r="S55" s="789"/>
      <c r="T55" s="790"/>
    </row>
    <row r="56" spans="1:20" s="38" customFormat="1" ht="18" x14ac:dyDescent="0.2">
      <c r="A56" s="816" t="s">
        <v>94</v>
      </c>
      <c r="B56" s="817"/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8"/>
    </row>
    <row r="57" spans="1:20" s="38" customFormat="1" ht="151.5" customHeight="1" x14ac:dyDescent="0.2">
      <c r="A57" s="819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0"/>
      <c r="P57" s="820"/>
      <c r="Q57" s="820"/>
      <c r="R57" s="820"/>
      <c r="S57" s="820"/>
      <c r="T57" s="821"/>
    </row>
    <row r="58" spans="1:20" ht="15" customHeight="1" x14ac:dyDescent="0.2">
      <c r="A58" s="846"/>
      <c r="B58" s="847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7"/>
      <c r="P58" s="847"/>
      <c r="Q58" s="847"/>
      <c r="R58" s="847"/>
      <c r="S58" s="847"/>
      <c r="T58" s="848"/>
    </row>
    <row r="59" spans="1:20" s="57" customFormat="1" ht="24" customHeight="1" x14ac:dyDescent="0.2">
      <c r="A59" s="807"/>
      <c r="B59" s="808"/>
      <c r="C59" s="808"/>
      <c r="D59" s="808"/>
      <c r="E59" s="808"/>
      <c r="F59" s="808"/>
      <c r="G59" s="808"/>
      <c r="H59" s="808"/>
      <c r="I59" s="849">
        <f>'ANEXO 02-BDI'!$I$31</f>
        <v>0</v>
      </c>
      <c r="J59" s="850"/>
      <c r="K59" s="850"/>
      <c r="L59" s="850"/>
      <c r="M59" s="850"/>
      <c r="N59" s="850"/>
      <c r="O59" s="850"/>
      <c r="P59" s="850"/>
      <c r="Q59" s="850"/>
      <c r="R59" s="850"/>
      <c r="S59" s="850"/>
      <c r="T59" s="851"/>
    </row>
    <row r="60" spans="1:20" s="57" customFormat="1" ht="24" customHeight="1" x14ac:dyDescent="0.2">
      <c r="A60" s="812"/>
      <c r="B60" s="813"/>
      <c r="C60" s="813"/>
      <c r="D60" s="813"/>
      <c r="E60" s="813"/>
      <c r="F60" s="813"/>
      <c r="G60" s="813"/>
      <c r="H60" s="813"/>
      <c r="I60" s="814" t="s">
        <v>79</v>
      </c>
      <c r="J60" s="814"/>
      <c r="K60" s="814"/>
      <c r="L60" s="814"/>
      <c r="M60" s="814"/>
      <c r="N60" s="814"/>
      <c r="O60" s="814"/>
      <c r="P60" s="814"/>
      <c r="Q60" s="814"/>
      <c r="R60" s="814"/>
      <c r="S60" s="814"/>
      <c r="T60" s="815"/>
    </row>
    <row r="61" spans="1:20" s="57" customFormat="1" ht="24" customHeight="1" x14ac:dyDescent="0.2">
      <c r="A61" s="826" t="s">
        <v>95</v>
      </c>
      <c r="B61" s="827"/>
      <c r="C61" s="827"/>
      <c r="D61" s="827"/>
      <c r="E61" s="827"/>
      <c r="F61" s="827"/>
      <c r="G61" s="827"/>
      <c r="H61" s="827"/>
      <c r="I61" s="828">
        <f>'ANEXO 01-ORÇAMENTO'!B213</f>
        <v>44732</v>
      </c>
      <c r="J61" s="828"/>
      <c r="K61" s="828"/>
      <c r="L61" s="828"/>
      <c r="M61" s="828"/>
      <c r="N61" s="828"/>
      <c r="O61" s="828"/>
      <c r="P61" s="828"/>
      <c r="Q61" s="828"/>
      <c r="R61" s="828"/>
      <c r="S61" s="828"/>
      <c r="T61" s="854"/>
    </row>
    <row r="62" spans="1:20" s="57" customFormat="1" ht="24" customHeight="1" x14ac:dyDescent="0.2">
      <c r="A62" s="831" t="s">
        <v>59</v>
      </c>
      <c r="B62" s="832"/>
      <c r="C62" s="832"/>
      <c r="D62" s="832"/>
      <c r="E62" s="832"/>
      <c r="F62" s="832"/>
      <c r="G62" s="832"/>
      <c r="H62" s="832"/>
      <c r="I62" s="844">
        <f>'ANEXO 01-ORÇAMENTO'!A214</f>
        <v>0</v>
      </c>
      <c r="J62" s="844"/>
      <c r="K62" s="844"/>
      <c r="L62" s="844"/>
      <c r="M62" s="844"/>
      <c r="N62" s="844"/>
      <c r="O62" s="844"/>
      <c r="P62" s="844"/>
      <c r="Q62" s="844"/>
      <c r="R62" s="844"/>
      <c r="S62" s="844"/>
      <c r="T62" s="845"/>
    </row>
    <row r="63" spans="1:20" s="38" customFormat="1" ht="14.25" customHeight="1" x14ac:dyDescent="0.2"/>
    <row r="64" spans="1:2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ht="12.75" customHeigh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>
      <selection activeCell="A15" sqref="A15:E15"/>
    </sheetView>
  </sheetViews>
  <sheetFormatPr defaultRowHeight="12.75" x14ac:dyDescent="0.2"/>
  <cols>
    <col min="2" max="2" width="12.85546875" customWidth="1"/>
    <col min="3" max="3" width="69.42578125" customWidth="1"/>
  </cols>
  <sheetData>
    <row r="1" spans="1:5" ht="90.75" customHeight="1" thickBot="1" x14ac:dyDescent="0.25">
      <c r="A1" s="141"/>
      <c r="B1" s="142"/>
      <c r="C1" s="142"/>
      <c r="D1" s="142"/>
      <c r="E1" s="143"/>
    </row>
    <row r="2" spans="1:5" ht="18" x14ac:dyDescent="0.2">
      <c r="A2" s="117" t="s">
        <v>58</v>
      </c>
      <c r="B2" s="118"/>
      <c r="C2" s="118"/>
      <c r="D2" s="118"/>
      <c r="E2" s="119"/>
    </row>
    <row r="3" spans="1:5" ht="18" x14ac:dyDescent="0.25">
      <c r="A3" s="115" t="s">
        <v>101</v>
      </c>
      <c r="B3" s="120"/>
      <c r="C3" s="120"/>
      <c r="D3" s="120"/>
      <c r="E3" s="121"/>
    </row>
    <row r="4" spans="1:5" ht="15" x14ac:dyDescent="0.2">
      <c r="A4" s="122"/>
      <c r="B4" s="123"/>
      <c r="C4" s="123"/>
      <c r="D4" s="123"/>
      <c r="E4" s="124"/>
    </row>
    <row r="5" spans="1:5" ht="15.75" x14ac:dyDescent="0.2">
      <c r="A5" s="852" t="str">
        <f>'ANEXO 01-ORÇAMENTO'!A5</f>
        <v>SOLICITANTE: SECRETARIA MUNICIPAL DE EDUCAÇÃO</v>
      </c>
      <c r="B5" s="841"/>
      <c r="C5" s="841"/>
      <c r="D5" s="841"/>
      <c r="E5" s="853"/>
    </row>
    <row r="6" spans="1:5" ht="15.75" x14ac:dyDescent="0.2">
      <c r="A6" s="840" t="str">
        <f>'ANEXO 01-ORÇAMENTO'!A6</f>
        <v>OBJETO: E.M.E.F. JOÃO CERNICCHIARO</v>
      </c>
      <c r="B6" s="858"/>
      <c r="C6" s="858"/>
      <c r="D6" s="858"/>
      <c r="E6" s="859"/>
    </row>
    <row r="7" spans="1:5" ht="15.75" x14ac:dyDescent="0.2">
      <c r="A7" s="860" t="str">
        <f>'ANEXO 01-ORÇAMENTO'!A7</f>
        <v>LOCAL DA OBRA: Professora Nair, Lago de Oliveira</v>
      </c>
      <c r="B7" s="861"/>
      <c r="C7" s="861"/>
      <c r="D7" s="861"/>
      <c r="E7" s="862"/>
    </row>
    <row r="8" spans="1:5" ht="16.5" thickBot="1" x14ac:dyDescent="0.25">
      <c r="A8" s="145"/>
      <c r="B8" s="126"/>
      <c r="C8" s="126"/>
      <c r="D8" s="126"/>
      <c r="E8" s="144"/>
    </row>
    <row r="9" spans="1:5" ht="13.5" thickBot="1" x14ac:dyDescent="0.25">
      <c r="A9" s="863" t="str">
        <f>'[2]ANEXO 01-ORÇAMENTO'!C16</f>
        <v>DESCRIMINAÇÃO</v>
      </c>
      <c r="B9" s="864"/>
      <c r="C9" s="864"/>
      <c r="D9" s="864"/>
      <c r="E9" s="865"/>
    </row>
    <row r="10" spans="1:5" x14ac:dyDescent="0.2">
      <c r="A10" s="138"/>
      <c r="B10" s="112"/>
      <c r="C10" s="113" t="s">
        <v>80</v>
      </c>
      <c r="D10" s="112"/>
      <c r="E10" s="114"/>
    </row>
    <row r="11" spans="1:5" ht="45" customHeight="1" x14ac:dyDescent="0.2">
      <c r="A11" s="866" t="s">
        <v>407</v>
      </c>
      <c r="B11" s="867"/>
      <c r="C11" s="867"/>
      <c r="D11" s="867"/>
      <c r="E11" s="868"/>
    </row>
    <row r="12" spans="1:5" x14ac:dyDescent="0.2">
      <c r="A12" s="157"/>
      <c r="B12" s="158"/>
      <c r="C12" s="160" t="s">
        <v>117</v>
      </c>
      <c r="D12" s="158"/>
      <c r="E12" s="159"/>
    </row>
    <row r="13" spans="1:5" ht="29.45" customHeight="1" thickBot="1" x14ac:dyDescent="0.25">
      <c r="A13" s="855" t="s">
        <v>408</v>
      </c>
      <c r="B13" s="856"/>
      <c r="C13" s="856"/>
      <c r="D13" s="856"/>
      <c r="E13" s="857"/>
    </row>
    <row r="14" spans="1:5" x14ac:dyDescent="0.2">
      <c r="A14" s="171"/>
      <c r="B14" s="172"/>
      <c r="C14" s="173" t="s">
        <v>406</v>
      </c>
      <c r="D14" s="172"/>
      <c r="E14" s="174"/>
    </row>
    <row r="15" spans="1:5" ht="32.25" customHeight="1" thickBot="1" x14ac:dyDescent="0.25">
      <c r="A15" s="855" t="s">
        <v>409</v>
      </c>
      <c r="B15" s="856"/>
      <c r="C15" s="856"/>
      <c r="D15" s="856"/>
      <c r="E15" s="857"/>
    </row>
    <row r="16" spans="1:5" ht="15" x14ac:dyDescent="0.2">
      <c r="A16" s="146" t="s">
        <v>91</v>
      </c>
      <c r="B16" s="147">
        <f>'ANEXO 01-ORÇAMENTO'!$B$213</f>
        <v>44732</v>
      </c>
      <c r="C16" s="83" t="s">
        <v>54</v>
      </c>
      <c r="D16" s="96"/>
      <c r="E16" s="148"/>
    </row>
    <row r="17" spans="1:5" ht="15" x14ac:dyDescent="0.2">
      <c r="A17" s="146"/>
      <c r="B17" s="147"/>
      <c r="C17" s="83"/>
      <c r="D17" s="96"/>
      <c r="E17" s="148"/>
    </row>
    <row r="18" spans="1:5" ht="15" x14ac:dyDescent="0.2">
      <c r="A18" s="146"/>
      <c r="B18" s="147"/>
      <c r="C18" s="83"/>
      <c r="D18" s="96"/>
      <c r="E18" s="148"/>
    </row>
    <row r="19" spans="1:5" ht="15" x14ac:dyDescent="0.2">
      <c r="A19" s="146"/>
      <c r="B19" s="147"/>
      <c r="C19" s="83"/>
      <c r="D19" s="96"/>
      <c r="E19" s="148"/>
    </row>
    <row r="20" spans="1:5" ht="15" x14ac:dyDescent="0.2">
      <c r="A20" s="149"/>
      <c r="B20" s="94"/>
      <c r="C20" s="83"/>
      <c r="D20" s="96"/>
      <c r="E20" s="148"/>
    </row>
    <row r="21" spans="1:5" ht="15.75" x14ac:dyDescent="0.2">
      <c r="A21" s="149"/>
      <c r="B21" s="96"/>
      <c r="C21" s="150" t="s">
        <v>73</v>
      </c>
      <c r="D21" s="96"/>
      <c r="E21" s="148"/>
    </row>
    <row r="22" spans="1:5" ht="15.75" x14ac:dyDescent="0.2">
      <c r="A22" s="149"/>
      <c r="B22" s="151"/>
      <c r="C22" s="83" t="s">
        <v>74</v>
      </c>
      <c r="D22" s="96"/>
      <c r="E22" s="152"/>
    </row>
    <row r="23" spans="1:5" ht="15.75" x14ac:dyDescent="0.2">
      <c r="A23" s="149"/>
      <c r="B23" s="151"/>
      <c r="C23" s="83" t="s">
        <v>77</v>
      </c>
      <c r="D23" s="96"/>
      <c r="E23" s="152"/>
    </row>
    <row r="24" spans="1:5" ht="15.75" x14ac:dyDescent="0.2">
      <c r="A24" s="149"/>
      <c r="B24" s="151"/>
      <c r="C24" s="83"/>
      <c r="D24" s="96"/>
      <c r="E24" s="152"/>
    </row>
    <row r="25" spans="1:5" ht="15.75" x14ac:dyDescent="0.2">
      <c r="A25" s="149"/>
      <c r="B25" s="151"/>
      <c r="C25" s="83"/>
      <c r="D25" s="96"/>
      <c r="E25" s="152"/>
    </row>
    <row r="26" spans="1:5" ht="15.75" x14ac:dyDescent="0.2">
      <c r="A26" s="149"/>
      <c r="B26" s="151"/>
      <c r="C26" s="83"/>
      <c r="D26" s="96"/>
      <c r="E26" s="152"/>
    </row>
    <row r="27" spans="1:5" ht="15.75" x14ac:dyDescent="0.2">
      <c r="A27" s="149"/>
      <c r="B27" s="151"/>
      <c r="C27" s="83"/>
      <c r="D27" s="96"/>
      <c r="E27" s="152"/>
    </row>
    <row r="28" spans="1:5" ht="15.75" x14ac:dyDescent="0.2">
      <c r="A28" s="149"/>
      <c r="B28" s="151"/>
      <c r="C28" s="83"/>
      <c r="D28" s="96"/>
      <c r="E28" s="152"/>
    </row>
    <row r="29" spans="1:5" ht="15.75" x14ac:dyDescent="0.2">
      <c r="A29" s="149"/>
      <c r="B29" s="151"/>
      <c r="C29" s="83"/>
      <c r="D29" s="96"/>
      <c r="E29" s="152"/>
    </row>
    <row r="30" spans="1:5" ht="15.75" x14ac:dyDescent="0.2">
      <c r="A30" s="149"/>
      <c r="B30" s="151"/>
      <c r="C30" s="83"/>
      <c r="D30" s="96"/>
      <c r="E30" s="152"/>
    </row>
    <row r="31" spans="1:5" ht="15.75" x14ac:dyDescent="0.2">
      <c r="A31" s="149"/>
      <c r="B31" s="151"/>
      <c r="C31" s="83"/>
      <c r="D31" s="96"/>
      <c r="E31" s="152"/>
    </row>
    <row r="32" spans="1:5" ht="15.75" x14ac:dyDescent="0.2">
      <c r="A32" s="149"/>
      <c r="B32" s="151"/>
      <c r="C32" s="83"/>
      <c r="D32" s="96"/>
      <c r="E32" s="152"/>
    </row>
    <row r="33" spans="1:5" ht="15.75" x14ac:dyDescent="0.2">
      <c r="A33" s="149"/>
      <c r="B33" s="151"/>
      <c r="C33" s="83"/>
      <c r="D33" s="96"/>
      <c r="E33" s="152"/>
    </row>
    <row r="34" spans="1:5" ht="15.75" x14ac:dyDescent="0.2">
      <c r="A34" s="149"/>
      <c r="B34" s="151"/>
      <c r="C34" s="83"/>
      <c r="D34" s="96"/>
      <c r="E34" s="152"/>
    </row>
    <row r="35" spans="1:5" ht="15.75" x14ac:dyDescent="0.2">
      <c r="A35" s="149"/>
      <c r="B35" s="151"/>
      <c r="C35" s="83"/>
      <c r="D35" s="96"/>
      <c r="E35" s="152"/>
    </row>
    <row r="36" spans="1:5" ht="15.75" x14ac:dyDescent="0.2">
      <c r="A36" s="149"/>
      <c r="B36" s="151"/>
      <c r="C36" s="83"/>
      <c r="D36" s="96"/>
      <c r="E36" s="152"/>
    </row>
    <row r="37" spans="1:5" ht="15.75" x14ac:dyDescent="0.2">
      <c r="A37" s="149"/>
      <c r="B37" s="151"/>
      <c r="C37" s="83"/>
      <c r="D37" s="96"/>
      <c r="E37" s="152"/>
    </row>
    <row r="38" spans="1:5" ht="15.75" x14ac:dyDescent="0.2">
      <c r="A38" s="149"/>
      <c r="B38" s="151"/>
      <c r="C38" s="83"/>
      <c r="D38" s="96"/>
      <c r="E38" s="152"/>
    </row>
    <row r="39" spans="1:5" ht="15" x14ac:dyDescent="0.2">
      <c r="A39" s="149"/>
      <c r="B39" s="96"/>
      <c r="D39" s="96"/>
      <c r="E39" s="148"/>
    </row>
    <row r="40" spans="1:5" ht="15.75" thickBot="1" x14ac:dyDescent="0.25">
      <c r="A40" s="153"/>
      <c r="B40" s="154"/>
      <c r="C40" s="155"/>
      <c r="D40" s="154"/>
      <c r="E40" s="156"/>
    </row>
  </sheetData>
  <mergeCells count="7">
    <mergeCell ref="A15:E15"/>
    <mergeCell ref="A5:E5"/>
    <mergeCell ref="A6:E6"/>
    <mergeCell ref="A7:E7"/>
    <mergeCell ref="A9:E9"/>
    <mergeCell ref="A11:E11"/>
    <mergeCell ref="A13:E13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876" t="s">
        <v>15</v>
      </c>
      <c r="D4" s="876"/>
      <c r="E4" s="876"/>
      <c r="F4" s="876"/>
      <c r="G4" s="876"/>
      <c r="H4" s="876"/>
      <c r="I4" s="876" t="s">
        <v>3</v>
      </c>
      <c r="J4" s="876"/>
      <c r="K4" s="876"/>
      <c r="L4" s="876"/>
      <c r="M4" s="876"/>
      <c r="N4" s="876"/>
      <c r="O4" s="876" t="s">
        <v>16</v>
      </c>
      <c r="P4" s="876"/>
      <c r="Q4" s="876"/>
      <c r="R4" s="876"/>
      <c r="S4" s="876"/>
      <c r="T4" s="876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877" t="s">
        <v>34</v>
      </c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9"/>
      <c r="O18" s="880" t="s">
        <v>35</v>
      </c>
      <c r="P18" s="881"/>
      <c r="Q18" s="881"/>
      <c r="R18" s="881"/>
      <c r="S18" s="881"/>
      <c r="T18" s="882"/>
    </row>
    <row r="19" spans="2:23" x14ac:dyDescent="0.2">
      <c r="B19" s="20">
        <v>1</v>
      </c>
      <c r="C19" s="869" t="s">
        <v>36</v>
      </c>
      <c r="D19" s="870"/>
      <c r="E19" s="870"/>
      <c r="F19" s="870"/>
      <c r="G19" s="870"/>
      <c r="H19" s="870"/>
      <c r="I19" s="870"/>
      <c r="J19" s="870"/>
      <c r="K19" s="870"/>
      <c r="L19" s="870"/>
      <c r="M19" s="870"/>
      <c r="N19" s="871"/>
      <c r="O19" s="872">
        <v>20.34</v>
      </c>
      <c r="P19" s="873"/>
      <c r="Q19" s="874">
        <v>22.12</v>
      </c>
      <c r="R19" s="874"/>
      <c r="S19" s="874">
        <v>25</v>
      </c>
      <c r="T19" s="875"/>
    </row>
    <row r="20" spans="2:23" x14ac:dyDescent="0.2">
      <c r="B20" s="21">
        <v>2</v>
      </c>
      <c r="C20" s="883" t="s">
        <v>37</v>
      </c>
      <c r="D20" s="884"/>
      <c r="E20" s="884"/>
      <c r="F20" s="884"/>
      <c r="G20" s="884"/>
      <c r="H20" s="884"/>
      <c r="I20" s="884"/>
      <c r="J20" s="884"/>
      <c r="K20" s="884"/>
      <c r="L20" s="884"/>
      <c r="M20" s="884"/>
      <c r="N20" s="885"/>
      <c r="O20" s="886">
        <v>19.600000000000001</v>
      </c>
      <c r="P20" s="887"/>
      <c r="Q20" s="888">
        <v>20.97</v>
      </c>
      <c r="R20" s="888"/>
      <c r="S20" s="888">
        <v>24.23</v>
      </c>
      <c r="T20" s="889"/>
    </row>
    <row r="21" spans="2:23" x14ac:dyDescent="0.2">
      <c r="B21" s="21">
        <v>3</v>
      </c>
      <c r="C21" s="883" t="s">
        <v>38</v>
      </c>
      <c r="D21" s="884"/>
      <c r="E21" s="884"/>
      <c r="F21" s="884"/>
      <c r="G21" s="884"/>
      <c r="H21" s="884"/>
      <c r="I21" s="884"/>
      <c r="J21" s="884"/>
      <c r="K21" s="884"/>
      <c r="L21" s="884"/>
      <c r="M21" s="884"/>
      <c r="N21" s="885"/>
      <c r="O21" s="886">
        <v>20.76</v>
      </c>
      <c r="P21" s="887"/>
      <c r="Q21" s="888">
        <v>24.18</v>
      </c>
      <c r="R21" s="888"/>
      <c r="S21" s="888">
        <v>26.44</v>
      </c>
      <c r="T21" s="889"/>
    </row>
    <row r="22" spans="2:23" x14ac:dyDescent="0.2">
      <c r="B22" s="21">
        <v>4</v>
      </c>
      <c r="C22" s="883" t="s">
        <v>39</v>
      </c>
      <c r="D22" s="884"/>
      <c r="E22" s="884"/>
      <c r="F22" s="884"/>
      <c r="G22" s="884"/>
      <c r="H22" s="884"/>
      <c r="I22" s="884"/>
      <c r="J22" s="884"/>
      <c r="K22" s="884"/>
      <c r="L22" s="884"/>
      <c r="M22" s="884"/>
      <c r="N22" s="885"/>
      <c r="O22" s="886">
        <v>24</v>
      </c>
      <c r="P22" s="887"/>
      <c r="Q22" s="888">
        <v>25.84</v>
      </c>
      <c r="R22" s="888"/>
      <c r="S22" s="888">
        <v>27.86</v>
      </c>
      <c r="T22" s="889"/>
    </row>
    <row r="23" spans="2:23" x14ac:dyDescent="0.2">
      <c r="B23" s="21">
        <v>5</v>
      </c>
      <c r="C23" s="883" t="s">
        <v>40</v>
      </c>
      <c r="D23" s="884"/>
      <c r="E23" s="884"/>
      <c r="F23" s="884"/>
      <c r="G23" s="884"/>
      <c r="H23" s="884"/>
      <c r="I23" s="884"/>
      <c r="J23" s="884"/>
      <c r="K23" s="884"/>
      <c r="L23" s="884"/>
      <c r="M23" s="884"/>
      <c r="N23" s="885"/>
      <c r="O23" s="886">
        <v>22.8</v>
      </c>
      <c r="P23" s="887"/>
      <c r="Q23" s="888">
        <v>27.48</v>
      </c>
      <c r="R23" s="888"/>
      <c r="S23" s="888">
        <v>30.95</v>
      </c>
      <c r="T23" s="889"/>
    </row>
    <row r="24" spans="2:23" ht="13.5" thickBot="1" x14ac:dyDescent="0.25">
      <c r="B24" s="22">
        <v>6</v>
      </c>
      <c r="C24" s="901" t="s">
        <v>41</v>
      </c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3"/>
      <c r="O24" s="904">
        <v>11.1</v>
      </c>
      <c r="P24" s="905"/>
      <c r="Q24" s="893">
        <v>14.02</v>
      </c>
      <c r="R24" s="893"/>
      <c r="S24" s="893">
        <v>16.8</v>
      </c>
      <c r="T24" s="894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890"/>
      <c r="D27" s="891"/>
      <c r="E27" s="891"/>
      <c r="F27" s="891"/>
      <c r="G27" s="891"/>
      <c r="H27" s="891"/>
      <c r="I27" s="892"/>
    </row>
    <row r="28" spans="2:23" x14ac:dyDescent="0.2">
      <c r="B28" s="21">
        <v>1</v>
      </c>
      <c r="C28" s="895" t="s">
        <v>1</v>
      </c>
      <c r="D28" s="896"/>
      <c r="E28" s="896"/>
      <c r="F28" s="896"/>
      <c r="G28" s="896"/>
      <c r="H28" s="896"/>
      <c r="I28" s="897"/>
    </row>
    <row r="29" spans="2:23" ht="13.5" thickBot="1" x14ac:dyDescent="0.25">
      <c r="B29" s="21">
        <v>2</v>
      </c>
      <c r="C29" s="898" t="s">
        <v>2</v>
      </c>
      <c r="D29" s="899"/>
      <c r="E29" s="899"/>
      <c r="F29" s="899"/>
      <c r="G29" s="899"/>
      <c r="H29" s="899"/>
      <c r="I29" s="900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ANEXO 01-ORÇAMENTO</vt:lpstr>
      <vt:lpstr>ANEXO 02-BDI</vt:lpstr>
      <vt:lpstr>ANEXO 03-CRONOGRAMA</vt:lpstr>
      <vt:lpstr>ANEXO 04- ENCARGOS SOCIAIS</vt:lpstr>
      <vt:lpstr>ANEXO 05- ITENS RELEVANTES</vt:lpstr>
      <vt:lpstr>Plan4</vt:lpstr>
      <vt:lpstr>'ANEXO 01-ORÇAMENTO'!Area_de_impressao</vt:lpstr>
      <vt:lpstr>'ANEXO 02-BDI'!Area_de_impressao</vt:lpstr>
      <vt:lpstr>'ANEXO 03-CRONOGRAMA'!Area_de_impressao</vt:lpstr>
      <vt:lpstr>'ANEXO 05- ITENS RELEVANTES'!Area_de_impressao</vt:lpstr>
      <vt:lpstr>'ANEXO 01-ORÇAMENTO'!Titulos_de_impressao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betopradella</cp:lastModifiedBy>
  <cp:lastPrinted>2022-06-23T14:00:35Z</cp:lastPrinted>
  <dcterms:created xsi:type="dcterms:W3CDTF">2014-06-24T16:50:41Z</dcterms:created>
  <dcterms:modified xsi:type="dcterms:W3CDTF">2022-07-12T13:46:47Z</dcterms:modified>
</cp:coreProperties>
</file>