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eto\Desktop\L I C I T A Ç Ã O ARNO\"/>
    </mc:Choice>
  </mc:AlternateContent>
  <bookViews>
    <workbookView xWindow="0" yWindow="0" windowWidth="19200" windowHeight="7305" tabRatio="852" activeTab="2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ANEXO 05- ITENS RELEVANTES" sheetId="22" r:id="rId5"/>
    <sheet name="Plan4" sheetId="14" state="hidden" r:id="rId6"/>
  </sheets>
  <externalReferences>
    <externalReference r:id="rId7"/>
    <externalReference r:id="rId8"/>
  </externalReferences>
  <definedNames>
    <definedName name="_xlnm.Print_Area" localSheetId="0">'ANEXO 01-ORÇAMENTO'!$A$1:$J$194</definedName>
    <definedName name="_xlnm.Print_Area" localSheetId="1">'ANEXO 02-BDI'!$A$1:$T$34</definedName>
    <definedName name="_xlnm.Print_Area" localSheetId="2">'ANEXO 03-CRONOGRAMA'!$A$1:$I$46</definedName>
    <definedName name="_xlnm.Print_Area" localSheetId="4">'ANEXO 05- ITENS RELEVANTES'!$A$1:$E$40</definedName>
    <definedName name="_xlnm.Print_Titles" localSheetId="0">'ANEXO 01-ORÇAMENTO'!$16:$16</definedName>
    <definedName name="_xlnm.Print_Titles" localSheetId="2">'ANEXO 03-CRONOGRAMA'!$9:$9</definedName>
  </definedNames>
  <calcPr calcId="162913" fullPrecision="0"/>
</workbook>
</file>

<file path=xl/calcChain.xml><?xml version="1.0" encoding="utf-8"?>
<calcChain xmlns="http://schemas.openxmlformats.org/spreadsheetml/2006/main">
  <c r="A6" i="20" l="1"/>
  <c r="F35" i="20" l="1"/>
  <c r="H33" i="20"/>
  <c r="I33" i="20" s="1"/>
  <c r="I31" i="20"/>
  <c r="G27" i="20"/>
  <c r="I27" i="20" s="1"/>
  <c r="G17" i="20"/>
  <c r="I17" i="20" s="1"/>
  <c r="G25" i="20"/>
  <c r="I19" i="20"/>
  <c r="I15" i="20"/>
  <c r="G35" i="20" l="1"/>
  <c r="I25" i="20"/>
  <c r="C35" i="20"/>
  <c r="D25" i="20" s="1"/>
  <c r="H30" i="20"/>
  <c r="H29" i="20"/>
  <c r="H28" i="20"/>
  <c r="I23" i="20"/>
  <c r="I21" i="20"/>
  <c r="H18" i="20"/>
  <c r="E13" i="20"/>
  <c r="H35" i="20" l="1"/>
  <c r="I29" i="20"/>
  <c r="E35" i="20"/>
  <c r="I35" i="20" s="1"/>
  <c r="I13" i="20"/>
  <c r="D27" i="20"/>
  <c r="D29" i="20"/>
  <c r="D23" i="20"/>
  <c r="D15" i="20" l="1"/>
  <c r="D13" i="20"/>
  <c r="D21" i="20"/>
  <c r="D19" i="20"/>
  <c r="D33" i="20"/>
  <c r="D31" i="20"/>
  <c r="D17" i="20"/>
  <c r="H174" i="18" l="1"/>
  <c r="J174" i="18" s="1"/>
  <c r="I174" i="18" l="1"/>
  <c r="B16" i="22"/>
  <c r="A5" i="22" l="1"/>
  <c r="A6" i="22"/>
  <c r="A7" i="22"/>
  <c r="A9" i="22"/>
  <c r="I59" i="21" l="1"/>
  <c r="I33" i="15" l="1"/>
  <c r="A7" i="21" l="1"/>
  <c r="A6" i="21"/>
  <c r="A5" i="21"/>
  <c r="I61" i="21"/>
  <c r="I62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0" l="1"/>
  <c r="A7" i="20"/>
  <c r="A5" i="20"/>
  <c r="A7" i="15" l="1"/>
  <c r="A5" i="15"/>
  <c r="A29" i="15" l="1"/>
  <c r="L20" i="15" l="1"/>
  <c r="O20" i="15"/>
  <c r="R20" i="15"/>
  <c r="A6" i="15" l="1"/>
  <c r="F22" i="15" l="1"/>
  <c r="E9" i="18" s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G143" i="18" l="1"/>
  <c r="H143" i="18" s="1"/>
  <c r="G142" i="18"/>
  <c r="H142" i="18" s="1"/>
  <c r="G180" i="18"/>
  <c r="H180" i="18" s="1"/>
  <c r="G70" i="18"/>
  <c r="H70" i="18" s="1"/>
  <c r="G50" i="18"/>
  <c r="H50" i="18" s="1"/>
  <c r="G40" i="18"/>
  <c r="H40" i="18" s="1"/>
  <c r="I40" i="18" s="1"/>
  <c r="G169" i="18"/>
  <c r="H169" i="18" s="1"/>
  <c r="G167" i="18"/>
  <c r="H167" i="18" s="1"/>
  <c r="G168" i="18"/>
  <c r="H168" i="18" s="1"/>
  <c r="G176" i="18"/>
  <c r="H176" i="18" s="1"/>
  <c r="G179" i="18"/>
  <c r="H179" i="18" s="1"/>
  <c r="G155" i="18"/>
  <c r="H155" i="18" s="1"/>
  <c r="G175" i="18"/>
  <c r="H175" i="18" s="1"/>
  <c r="G154" i="18"/>
  <c r="H154" i="18" s="1"/>
  <c r="G84" i="18"/>
  <c r="H84" i="18" s="1"/>
  <c r="G83" i="18"/>
  <c r="H83" i="18" s="1"/>
  <c r="G36" i="18"/>
  <c r="H36" i="18" s="1"/>
  <c r="G64" i="18"/>
  <c r="H64" i="18" s="1"/>
  <c r="G46" i="18"/>
  <c r="G63" i="18"/>
  <c r="H63" i="18" s="1"/>
  <c r="G62" i="18"/>
  <c r="H62" i="18" s="1"/>
  <c r="G65" i="18"/>
  <c r="H65" i="18" s="1"/>
  <c r="G45" i="18"/>
  <c r="G44" i="18"/>
  <c r="H44" i="18" s="1"/>
  <c r="G25" i="18"/>
  <c r="H25" i="18" s="1"/>
  <c r="I25" i="18" s="1"/>
  <c r="G41" i="18"/>
  <c r="H41" i="18" s="1"/>
  <c r="I41" i="18" s="1"/>
  <c r="G152" i="18"/>
  <c r="H152" i="18" s="1"/>
  <c r="G147" i="18"/>
  <c r="H147" i="18" s="1"/>
  <c r="G148" i="18"/>
  <c r="H148" i="18" s="1"/>
  <c r="G150" i="18"/>
  <c r="H150" i="18" s="1"/>
  <c r="G30" i="18"/>
  <c r="H30" i="18" s="1"/>
  <c r="G53" i="18"/>
  <c r="H53" i="18" s="1"/>
  <c r="G51" i="18"/>
  <c r="H51" i="18" s="1"/>
  <c r="G52" i="18"/>
  <c r="H52" i="18" s="1"/>
  <c r="G57" i="18"/>
  <c r="H57" i="18" s="1"/>
  <c r="G58" i="18"/>
  <c r="H58" i="18" s="1"/>
  <c r="G139" i="18"/>
  <c r="H139" i="18" s="1"/>
  <c r="G137" i="18"/>
  <c r="H137" i="18" s="1"/>
  <c r="G136" i="18"/>
  <c r="H136" i="18" s="1"/>
  <c r="G135" i="18"/>
  <c r="H135" i="18" s="1"/>
  <c r="G134" i="18"/>
  <c r="H134" i="18" s="1"/>
  <c r="G156" i="18"/>
  <c r="H156" i="18" s="1"/>
  <c r="G151" i="18"/>
  <c r="G153" i="18"/>
  <c r="H153" i="18" s="1"/>
  <c r="I153" i="18" s="1"/>
  <c r="G146" i="18"/>
  <c r="H146" i="18" s="1"/>
  <c r="G149" i="18"/>
  <c r="H149" i="18" s="1"/>
  <c r="G140" i="18"/>
  <c r="G141" i="18"/>
  <c r="H141" i="18" s="1"/>
  <c r="G138" i="18"/>
  <c r="H138" i="18" s="1"/>
  <c r="G94" i="18"/>
  <c r="H94" i="18" s="1"/>
  <c r="G112" i="18"/>
  <c r="H112" i="18" s="1"/>
  <c r="G108" i="18"/>
  <c r="H108" i="18" s="1"/>
  <c r="G110" i="18"/>
  <c r="H110" i="18" s="1"/>
  <c r="G111" i="18"/>
  <c r="H111" i="18" s="1"/>
  <c r="G106" i="18"/>
  <c r="H106" i="18" s="1"/>
  <c r="G109" i="18"/>
  <c r="H109" i="18" s="1"/>
  <c r="G59" i="18"/>
  <c r="H59" i="18" s="1"/>
  <c r="G56" i="18"/>
  <c r="H56" i="18" s="1"/>
  <c r="G47" i="18"/>
  <c r="H47" i="18" s="1"/>
  <c r="G24" i="18"/>
  <c r="H24" i="18" s="1"/>
  <c r="I24" i="18" s="1"/>
  <c r="G31" i="18"/>
  <c r="H31" i="18" s="1"/>
  <c r="G39" i="18"/>
  <c r="H39" i="18" s="1"/>
  <c r="G21" i="18"/>
  <c r="H21" i="18" s="1"/>
  <c r="G19" i="18"/>
  <c r="H19" i="18" s="1"/>
  <c r="G23" i="18"/>
  <c r="H23" i="18" s="1"/>
  <c r="I23" i="18" s="1"/>
  <c r="G20" i="18"/>
  <c r="H20" i="18" s="1"/>
  <c r="G22" i="18"/>
  <c r="H22" i="18" s="1"/>
  <c r="G96" i="18"/>
  <c r="H96" i="18" s="1"/>
  <c r="G107" i="18"/>
  <c r="H107" i="18" s="1"/>
  <c r="G95" i="18"/>
  <c r="H95" i="18" s="1"/>
  <c r="G97" i="18"/>
  <c r="H97" i="18" s="1"/>
  <c r="G181" i="18"/>
  <c r="H181" i="18" s="1"/>
  <c r="G173" i="18"/>
  <c r="H173" i="18" s="1"/>
  <c r="G178" i="18"/>
  <c r="H178" i="18" s="1"/>
  <c r="G177" i="18"/>
  <c r="H177" i="18" s="1"/>
  <c r="G35" i="18"/>
  <c r="H35" i="18" s="1"/>
  <c r="G34" i="18"/>
  <c r="H34" i="18" s="1"/>
  <c r="G185" i="18"/>
  <c r="H185" i="18" s="1"/>
  <c r="G127" i="18"/>
  <c r="H127" i="18" s="1"/>
  <c r="A30" i="15"/>
  <c r="I14" i="15"/>
  <c r="I19" i="15"/>
  <c r="I16" i="15"/>
  <c r="I15" i="15"/>
  <c r="I26" i="15"/>
  <c r="A27" i="15" s="1"/>
  <c r="I13" i="15"/>
  <c r="I17" i="15"/>
  <c r="I18" i="15"/>
  <c r="I20" i="15"/>
  <c r="J143" i="18" l="1"/>
  <c r="I143" i="18"/>
  <c r="J142" i="18"/>
  <c r="I142" i="18"/>
  <c r="H186" i="18"/>
  <c r="J185" i="18"/>
  <c r="H60" i="18"/>
  <c r="J60" i="18" s="1"/>
  <c r="H182" i="18"/>
  <c r="J182" i="18" s="1"/>
  <c r="J173" i="18"/>
  <c r="I173" i="18"/>
  <c r="I167" i="18"/>
  <c r="H170" i="18"/>
  <c r="J167" i="18"/>
  <c r="H113" i="18"/>
  <c r="H140" i="18"/>
  <c r="J140" i="18" s="1"/>
  <c r="I169" i="18"/>
  <c r="J169" i="18"/>
  <c r="I178" i="18"/>
  <c r="J178" i="18"/>
  <c r="I168" i="18"/>
  <c r="J168" i="18"/>
  <c r="I149" i="18"/>
  <c r="J149" i="18"/>
  <c r="I150" i="18"/>
  <c r="J150" i="18"/>
  <c r="J154" i="18"/>
  <c r="I154" i="18"/>
  <c r="I156" i="18"/>
  <c r="J156" i="18"/>
  <c r="I181" i="18"/>
  <c r="J181" i="18"/>
  <c r="I146" i="18"/>
  <c r="J146" i="18"/>
  <c r="I148" i="18"/>
  <c r="J148" i="18"/>
  <c r="H66" i="18"/>
  <c r="J66" i="18" s="1"/>
  <c r="I175" i="18"/>
  <c r="J175" i="18"/>
  <c r="I147" i="18"/>
  <c r="J147" i="18"/>
  <c r="I155" i="18"/>
  <c r="J155" i="18"/>
  <c r="J176" i="18"/>
  <c r="I176" i="18"/>
  <c r="H37" i="18"/>
  <c r="J37" i="18" s="1"/>
  <c r="J177" i="18"/>
  <c r="I177" i="18"/>
  <c r="H151" i="18"/>
  <c r="I151" i="18" s="1"/>
  <c r="J152" i="18"/>
  <c r="I152" i="18"/>
  <c r="I179" i="18"/>
  <c r="J179" i="18"/>
  <c r="I180" i="18"/>
  <c r="J180" i="18"/>
  <c r="J19" i="18"/>
  <c r="I19" i="18"/>
  <c r="H26" i="18"/>
  <c r="I53" i="18"/>
  <c r="J53" i="18"/>
  <c r="H45" i="18"/>
  <c r="I45" i="18" s="1"/>
  <c r="H42" i="18"/>
  <c r="J42" i="18" s="1"/>
  <c r="I39" i="18"/>
  <c r="I42" i="18" s="1"/>
  <c r="I31" i="18"/>
  <c r="J31" i="18"/>
  <c r="I22" i="18"/>
  <c r="J22" i="18"/>
  <c r="H46" i="18"/>
  <c r="J46" i="18" s="1"/>
  <c r="J50" i="18"/>
  <c r="I50" i="18"/>
  <c r="H54" i="18"/>
  <c r="J54" i="18" s="1"/>
  <c r="I21" i="18"/>
  <c r="J21" i="18"/>
  <c r="I20" i="18"/>
  <c r="J20" i="18"/>
  <c r="I52" i="18"/>
  <c r="J52" i="18"/>
  <c r="J30" i="18"/>
  <c r="I30" i="18"/>
  <c r="I51" i="18"/>
  <c r="J51" i="18"/>
  <c r="I83" i="18"/>
  <c r="J83" i="18"/>
  <c r="I84" i="18"/>
  <c r="J84" i="18"/>
  <c r="J64" i="18"/>
  <c r="I64" i="18"/>
  <c r="J36" i="18"/>
  <c r="I36" i="18"/>
  <c r="J65" i="18"/>
  <c r="I65" i="18"/>
  <c r="I62" i="18"/>
  <c r="J62" i="18"/>
  <c r="J63" i="18"/>
  <c r="I63" i="18"/>
  <c r="J44" i="18"/>
  <c r="I44" i="18"/>
  <c r="J25" i="18"/>
  <c r="J35" i="18"/>
  <c r="J40" i="18"/>
  <c r="J41" i="18"/>
  <c r="J58" i="18"/>
  <c r="I58" i="18"/>
  <c r="J57" i="18"/>
  <c r="I57" i="18"/>
  <c r="I134" i="18"/>
  <c r="J134" i="18"/>
  <c r="J135" i="18"/>
  <c r="I135" i="18"/>
  <c r="I136" i="18"/>
  <c r="J136" i="18"/>
  <c r="J137" i="18"/>
  <c r="I137" i="18"/>
  <c r="J139" i="18"/>
  <c r="I139" i="18"/>
  <c r="J153" i="18"/>
  <c r="J141" i="18"/>
  <c r="I141" i="18"/>
  <c r="J138" i="18"/>
  <c r="I138" i="18"/>
  <c r="J127" i="18"/>
  <c r="I127" i="18"/>
  <c r="J106" i="18"/>
  <c r="I106" i="18"/>
  <c r="J111" i="18"/>
  <c r="I111" i="18"/>
  <c r="I110" i="18"/>
  <c r="J110" i="18"/>
  <c r="J108" i="18"/>
  <c r="I108" i="18"/>
  <c r="J107" i="18"/>
  <c r="I107" i="18"/>
  <c r="I112" i="18"/>
  <c r="J112" i="18"/>
  <c r="J109" i="18"/>
  <c r="I109" i="18"/>
  <c r="J95" i="18"/>
  <c r="I95" i="18"/>
  <c r="I97" i="18"/>
  <c r="J97" i="18"/>
  <c r="I96" i="18"/>
  <c r="J96" i="18"/>
  <c r="I94" i="18"/>
  <c r="J94" i="18"/>
  <c r="J56" i="18"/>
  <c r="I56" i="18"/>
  <c r="J59" i="18"/>
  <c r="I59" i="18"/>
  <c r="I47" i="18"/>
  <c r="J47" i="18"/>
  <c r="J39" i="18"/>
  <c r="J23" i="18"/>
  <c r="J34" i="18"/>
  <c r="J24" i="18"/>
  <c r="H183" i="18"/>
  <c r="I34" i="18"/>
  <c r="I35" i="18"/>
  <c r="I185" i="18"/>
  <c r="G164" i="18"/>
  <c r="H164" i="18" s="1"/>
  <c r="G163" i="18"/>
  <c r="H163" i="18" s="1"/>
  <c r="G71" i="18"/>
  <c r="H71" i="18" s="1"/>
  <c r="G101" i="18"/>
  <c r="H101" i="18" s="1"/>
  <c r="I101" i="18" s="1"/>
  <c r="G98" i="18"/>
  <c r="H98" i="18" s="1"/>
  <c r="G92" i="18"/>
  <c r="H92" i="18" s="1"/>
  <c r="G86" i="18"/>
  <c r="H86" i="18" s="1"/>
  <c r="G82" i="18"/>
  <c r="H82" i="18" s="1"/>
  <c r="G160" i="18"/>
  <c r="H160" i="18" s="1"/>
  <c r="G99" i="18"/>
  <c r="H99" i="18" s="1"/>
  <c r="G115" i="18"/>
  <c r="H115" i="18" s="1"/>
  <c r="G102" i="18"/>
  <c r="H102" i="18" s="1"/>
  <c r="I102" i="18" s="1"/>
  <c r="G93" i="18"/>
  <c r="H93" i="18" s="1"/>
  <c r="G28" i="18"/>
  <c r="H28" i="18" s="1"/>
  <c r="G100" i="18"/>
  <c r="H100" i="18" s="1"/>
  <c r="I100" i="18" s="1"/>
  <c r="G73" i="18"/>
  <c r="H73" i="18" s="1"/>
  <c r="G103" i="18"/>
  <c r="H103" i="18" s="1"/>
  <c r="I103" i="18" s="1"/>
  <c r="G77" i="18"/>
  <c r="H77" i="18" s="1"/>
  <c r="G29" i="18"/>
  <c r="H29" i="18" s="1"/>
  <c r="G72" i="18"/>
  <c r="H72" i="18" s="1"/>
  <c r="G79" i="18"/>
  <c r="H79" i="18" s="1"/>
  <c r="G85" i="18"/>
  <c r="H85" i="18" s="1"/>
  <c r="G128" i="18"/>
  <c r="H128" i="18" s="1"/>
  <c r="G126" i="18"/>
  <c r="H126" i="18" s="1"/>
  <c r="G120" i="18"/>
  <c r="H120" i="18" s="1"/>
  <c r="G125" i="18"/>
  <c r="H125" i="18" s="1"/>
  <c r="G116" i="18"/>
  <c r="H116" i="18" s="1"/>
  <c r="G129" i="18"/>
  <c r="H129" i="18" s="1"/>
  <c r="G122" i="18"/>
  <c r="G119" i="18"/>
  <c r="H119" i="18" s="1"/>
  <c r="G118" i="18"/>
  <c r="H118" i="18" s="1"/>
  <c r="G123" i="18"/>
  <c r="H123" i="18" s="1"/>
  <c r="G131" i="18"/>
  <c r="G78" i="18"/>
  <c r="H78" i="18" s="1"/>
  <c r="G117" i="18"/>
  <c r="H117" i="18" s="1"/>
  <c r="G91" i="18"/>
  <c r="H91" i="18" s="1"/>
  <c r="G124" i="18"/>
  <c r="H124" i="18" s="1"/>
  <c r="G130" i="18"/>
  <c r="H130" i="18" s="1"/>
  <c r="G121" i="18"/>
  <c r="A24" i="15"/>
  <c r="I140" i="18" l="1"/>
  <c r="H144" i="18"/>
  <c r="I46" i="18"/>
  <c r="H187" i="18"/>
  <c r="J186" i="18"/>
  <c r="I170" i="18"/>
  <c r="H74" i="18"/>
  <c r="J74" i="18" s="1"/>
  <c r="H122" i="18"/>
  <c r="J122" i="18" s="1"/>
  <c r="J183" i="18"/>
  <c r="I183" i="18"/>
  <c r="I113" i="18"/>
  <c r="J113" i="18"/>
  <c r="J170" i="18"/>
  <c r="J163" i="18"/>
  <c r="I163" i="18"/>
  <c r="H165" i="18"/>
  <c r="J151" i="18"/>
  <c r="H157" i="18"/>
  <c r="H131" i="18"/>
  <c r="J131" i="18" s="1"/>
  <c r="J160" i="18"/>
  <c r="I160" i="18"/>
  <c r="I161" i="18" s="1"/>
  <c r="H161" i="18"/>
  <c r="J161" i="18" s="1"/>
  <c r="I164" i="18"/>
  <c r="J164" i="18"/>
  <c r="H121" i="18"/>
  <c r="H87" i="18"/>
  <c r="I182" i="18"/>
  <c r="H32" i="18"/>
  <c r="J28" i="18"/>
  <c r="I28" i="18"/>
  <c r="I37" i="18"/>
  <c r="H48" i="18"/>
  <c r="J48" i="18" s="1"/>
  <c r="J45" i="18"/>
  <c r="H104" i="18"/>
  <c r="I54" i="18"/>
  <c r="I29" i="18"/>
  <c r="J29" i="18"/>
  <c r="I66" i="18"/>
  <c r="H80" i="18"/>
  <c r="I26" i="18"/>
  <c r="I60" i="18"/>
  <c r="I48" i="18"/>
  <c r="J26" i="18"/>
  <c r="J125" i="18"/>
  <c r="I125" i="18"/>
  <c r="J124" i="18"/>
  <c r="I124" i="18"/>
  <c r="J117" i="18"/>
  <c r="I117" i="18"/>
  <c r="J116" i="18"/>
  <c r="I116" i="18"/>
  <c r="J123" i="18"/>
  <c r="I123" i="18"/>
  <c r="J126" i="18"/>
  <c r="I126" i="18"/>
  <c r="I118" i="18"/>
  <c r="J118" i="18"/>
  <c r="J128" i="18"/>
  <c r="I128" i="18"/>
  <c r="J115" i="18"/>
  <c r="I115" i="18"/>
  <c r="J120" i="18"/>
  <c r="I120" i="18"/>
  <c r="J119" i="18"/>
  <c r="I119" i="18"/>
  <c r="J129" i="18"/>
  <c r="I129" i="18"/>
  <c r="J93" i="18"/>
  <c r="I93" i="18"/>
  <c r="J91" i="18"/>
  <c r="I91" i="18"/>
  <c r="J100" i="18"/>
  <c r="J103" i="18"/>
  <c r="J92" i="18"/>
  <c r="I92" i="18"/>
  <c r="J102" i="18"/>
  <c r="J98" i="18"/>
  <c r="I98" i="18"/>
  <c r="J99" i="18"/>
  <c r="I99" i="18"/>
  <c r="J101" i="18"/>
  <c r="J82" i="18"/>
  <c r="I82" i="18"/>
  <c r="J86" i="18"/>
  <c r="I86" i="18"/>
  <c r="I85" i="18"/>
  <c r="J85" i="18"/>
  <c r="J72" i="18"/>
  <c r="I72" i="18"/>
  <c r="J70" i="18"/>
  <c r="J77" i="18"/>
  <c r="I77" i="18"/>
  <c r="J73" i="18"/>
  <c r="I73" i="18"/>
  <c r="I79" i="18"/>
  <c r="J79" i="18"/>
  <c r="J78" i="18"/>
  <c r="I78" i="18"/>
  <c r="J71" i="18"/>
  <c r="I71" i="18"/>
  <c r="J121" i="18"/>
  <c r="I186" i="18"/>
  <c r="J130" i="18"/>
  <c r="J144" i="18" l="1"/>
  <c r="I144" i="18"/>
  <c r="H171" i="18"/>
  <c r="I74" i="18"/>
  <c r="I187" i="18"/>
  <c r="J187" i="18"/>
  <c r="I131" i="18"/>
  <c r="H132" i="18"/>
  <c r="J132" i="18" s="1"/>
  <c r="I122" i="18"/>
  <c r="I121" i="18"/>
  <c r="H88" i="18"/>
  <c r="I88" i="18" s="1"/>
  <c r="I80" i="18"/>
  <c r="I165" i="18"/>
  <c r="I171" i="18" s="1"/>
  <c r="J165" i="18"/>
  <c r="J171" i="18" s="1"/>
  <c r="I157" i="18"/>
  <c r="J157" i="18"/>
  <c r="J80" i="18"/>
  <c r="I32" i="18"/>
  <c r="J32" i="18"/>
  <c r="J104" i="18"/>
  <c r="I104" i="18"/>
  <c r="H67" i="18"/>
  <c r="I87" i="18"/>
  <c r="J87" i="18"/>
  <c r="I130" i="18"/>
  <c r="I70" i="18"/>
  <c r="I132" i="18" l="1"/>
  <c r="J88" i="18"/>
  <c r="H188" i="18"/>
  <c r="J188" i="18" s="1"/>
  <c r="J67" i="18"/>
  <c r="I67" i="18"/>
  <c r="I188" i="18" l="1"/>
</calcChain>
</file>

<file path=xl/sharedStrings.xml><?xml version="1.0" encoding="utf-8"?>
<sst xmlns="http://schemas.openxmlformats.org/spreadsheetml/2006/main" count="589" uniqueCount="395">
  <si>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</si>
  <si>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</si>
  <si>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</si>
  <si>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</si>
  <si>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</si>
  <si>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</si>
  <si>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</si>
  <si>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</si>
  <si>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</si>
  <si>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</si>
  <si>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</si>
  <si>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</si>
  <si>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</si>
  <si>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</si>
  <si>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</si>
  <si>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</si>
  <si>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</si>
  <si>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</si>
  <si>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</si>
  <si>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</si>
  <si>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</si>
  <si>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</si>
  <si>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</si>
  <si>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</si>
  <si>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</si>
  <si>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</si>
  <si>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</si>
  <si>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</si>
  <si>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</si>
  <si>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</si>
  <si>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</si>
  <si>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</si>
  <si>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</si>
  <si>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</si>
  <si>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</si>
  <si>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</si>
  <si>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</si>
  <si>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</si>
  <si>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</si>
  <si>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</si>
  <si>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</si>
  <si>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</si>
  <si>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</si>
  <si>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</si>
  <si>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</si>
  <si>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</si>
  <si>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</si>
  <si>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</si>
  <si>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</si>
  <si>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</si>
  <si>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</si>
  <si>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</si>
  <si>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</si>
  <si>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</si>
  <si>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Responsável Técnico: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</si>
  <si>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</si>
  <si>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</si>
  <si>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</si>
  <si>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</si>
  <si>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</si>
  <si>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</si>
  <si>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</si>
  <si>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</si>
  <si>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</si>
  <si>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</si>
  <si>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</si>
  <si>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</si>
  <si>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</si>
  <si>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</si>
  <si>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</si>
  <si>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</si>
  <si>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</si>
  <si>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</si>
  <si>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GILBERTO PRADELLA</t>
  </si>
  <si>
    <t>Arquiteto e Urbanista</t>
  </si>
  <si>
    <t>Limites do valor do BDI para obras do tipo acima selecionado.
Acórdão TCU 2622/2013* (somar I4)</t>
  </si>
  <si>
    <t>M2</t>
  </si>
  <si>
    <t>Cau: A14.344-8</t>
  </si>
  <si>
    <t>GILBERTO PRADELLA - CAU A14.344-8</t>
  </si>
  <si>
    <t xml:space="preserve">Nº  RRT do orçamento </t>
  </si>
  <si>
    <t>COBERTURA</t>
  </si>
  <si>
    <t>M</t>
  </si>
  <si>
    <t>M3</t>
  </si>
  <si>
    <t>SOLICITANTE: SECRETARIA MUNICIPAL DE EDUCAÇÃO</t>
  </si>
  <si>
    <t>BDI aplicado (Material e mão-de-obra): ......................................................................................................</t>
  </si>
  <si>
    <t>DEMOLIÇÃO DE ALVENARIA DE BLOCO FURADO, DE FORMA MANUAL, SEM REAPROVEITAMENTO. AF_12/2017</t>
  </si>
  <si>
    <t>ESQUADRIAS</t>
  </si>
  <si>
    <t>REMOÇÃO DE PORTAS, DE FORMA MANUAL, SEM REAPROVEITAMENTO. AF_12/2017</t>
  </si>
  <si>
    <t>PINTURA E ACABAMENTO</t>
  </si>
  <si>
    <t>1.1</t>
  </si>
  <si>
    <t>4.1</t>
  </si>
  <si>
    <t>DATA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</si>
  <si>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</si>
  <si>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</si>
  <si>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</si>
  <si>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</si>
  <si>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ENCARGOS SOCIAIS DESONERADOS: 83,74%(HORA) 47,06%(MÊS)   *Sinapi</t>
  </si>
  <si>
    <t>5.1</t>
  </si>
  <si>
    <t>VALOR M.O. (R$)</t>
  </si>
  <si>
    <t>2.1</t>
  </si>
  <si>
    <t>ANEXO 05- ITENS DE MAIOR RELEVÂNCIA</t>
  </si>
  <si>
    <t>REMOÇÃO DE JANELAS, DE FORMA MANUAL, SEM REAPROVEITAMENTO. AF_12/2017</t>
  </si>
  <si>
    <t>JANELA DE AÇO BASCULANTE, FIXAÇÃO COM ARGAMASSA, SEM VIDROS, PADRONIZADA. AF_07/2016</t>
  </si>
  <si>
    <t>VIDRO LISO COMUM TRANSPARENTE, ESPESSURA 3MM</t>
  </si>
  <si>
    <t>REMOÇÃO DE TELHAS, DE FIBROCIMENTO, METÁLICA E CERÂMICA, DE FORMA MANUAL, SEM REAPROVEITAMENTO. AF_12/2017</t>
  </si>
  <si>
    <t>REMOÇÃO DE TRAMA DE MADEIRA PARA COBERTURA, DE FORMA MANUAL, SEM REAPROVEITAMENTO. AF_12/2017</t>
  </si>
  <si>
    <t>REMOÇÃO DE TESOURAS DE MADEIRA, COM VÃO MAIOR OU IGUAL A 8M, DE FORMAMANUAL, SEM REAPROVEITAMENTO. AF_12/2017</t>
  </si>
  <si>
    <t>FORRO EM RÉGUAS DE PVC, FRISADO, PARA AMBIENTES COMERCIAIS, INCLUSIVE ESTRUTURA DE FIXAÇÃO. AF_05/2017_P</t>
  </si>
  <si>
    <t>AJUDANTE DE ESTRUTURA METÁLICA COM ENCARGOS COMPLEMENTARES</t>
  </si>
  <si>
    <t>MONTADOR DE ESTRUTURA METÁLICA COM ENCARGOS COMPLEMENTARES</t>
  </si>
  <si>
    <t>88278</t>
  </si>
  <si>
    <t>KG</t>
  </si>
  <si>
    <t>PISOS</t>
  </si>
  <si>
    <t>FECHADURA DE EMBUTIR PARA PORTAS INTERNAS, COMPLETA, ACABAMENTO PADRÃOPOPULAR, COM EXECUÇÃO DE FURO - FORNECIMENTO E INSTALAÇÃO. AF_08/2015</t>
  </si>
  <si>
    <t>FECHADURA DE EMBUTIR COM CILINDRO, EXTERNA, COMPLETA, ACABAMENTO PADRÃO POPULAR, INCLUSO EXECUÇÃO DE FURO - FORNECIMENTO E INSTALAÇÃO. AF_08/2015</t>
  </si>
  <si>
    <t>CABO DE COBRE FLEXÍVEL ISOLADO, 6 MM², ANTI-CHAMA 450/750 V, PARA CIRCUITOS TERMINAIS - FORNECIMENTO E INSTALAÇÃO. AF_12/2015</t>
  </si>
  <si>
    <t>3.1</t>
  </si>
  <si>
    <t>8.1</t>
  </si>
  <si>
    <t>DISJUNTOR MONOPOLAR TIPO DIN, CORRENTE NOMINAL DE 16A - FORNECIMENTO E INSTALAÇÃO. AF_04/2016</t>
  </si>
  <si>
    <t>DISJUNTOR MONOPOLAR TIPO DIN, CORRENTE NOMINAL DE 20A - FORNECIMENTO EINSTALAÇÃO. AF_04/2016</t>
  </si>
  <si>
    <t>INTERRUPTOR SIMPLES (1 MÓDULO), 10A/250V, INCLUINDO SUPORTE E PLACA - FORNECIMENTO E INSTALAÇÃO. AF_12/2015</t>
  </si>
  <si>
    <t>INTERRUPTOR SIMPLES (2 MÓDULOS), 10A/250V, SEM SUPORTE E SEM PLACA - FORNECIMENTO E INSTALAÇÃO. AF_12/2015</t>
  </si>
  <si>
    <t>INTERRUPTOR SIMPLES (3 MÓDULOS), 10A/250V, INCLUINDO SUPORTE E PLACA -FORNECIMENTO E INSTALAÇÃO. AF_12/2015</t>
  </si>
  <si>
    <t>LUMINÁRIA TIPO SPOT, DE SOBREPOR, COM 1 LÂMPADA DE 15 W - FORNECIMENTO E INSTALAÇÃO. AF_11/2017</t>
  </si>
  <si>
    <t>TOMADA BAIXA DE EMBUTIR (1 MÓDULO), 2P+T 10 A, INCLUINDO SUPORTE E PLACA - FORNECIMENTO E INSTALAÇÃO. AF_12/2015</t>
  </si>
  <si>
    <t>TOMADA MÉDIA DE EMBUTIR (2 MÓDULOS), 2P+T 10 A, INCLUINDO SUPORTE E PLACA - FORNECIMENTO E INSTALAÇÃO. AF_12/2015</t>
  </si>
  <si>
    <t>TOMADA ALTA DE EMBUTIR (1 MÓDULO), 2P+T 20 A, INCLUINDO SUPORTE E PLACA - FORNECIMENTO E INSTALAÇÃO. AF_12/2015</t>
  </si>
  <si>
    <t>CABO DE COBRE FLEXÍVEL ISOLADO, 2,5 MM², ANTI-CHAMA 450/750 V, PARA CIRCUITOS TERMINAIS - FORNECIMENTO E INSTALAÇÃO. AF_12/2015</t>
  </si>
  <si>
    <t>ELETRODUTO FLEXÍVEL CORRUGADO, PVC, DN 32 MM (1"), PARA CIRCUITOS TERMINAIS, INSTALADO EM FORRO - FORNECIMENTO E INSTALAÇÃO. AF_12/2015</t>
  </si>
  <si>
    <t>ELETRODUTO FLEXÍVEL CORRUGADO, PVC, DN 32 MM (1"), PARA CIRCUITOS TERMINAIS, INSTALADO EM PAREDE - FORNECIMENTO E INSTALAÇÃO. AF_12/2015</t>
  </si>
  <si>
    <t>QUADRO DE DISTRIBUICAO DE ENERGIA DE EMBUTIR, EM CHAPA METALICA, PARA *15 DISJUNTORES TERMOMAGNETICOS MONOPOLARES, COM BARRAMENTO TRIFASICO E NEUTRO, FORNECIMENTO E INSTALACAO</t>
  </si>
  <si>
    <t>DISJUNTOR MONOPOLAR TIPO DIN, CORRENTE NOMINAL DE 32A - FORNECIMENTO EINSTALAÇÃO. AF_04/2016</t>
  </si>
  <si>
    <t>PORTA DE MADEIRA PARA PINTURA, SEMI-OCA (LEVE OU MÉDIA), 80X210CM, ESPESSURA DE 3,5CM, INCLUSO DOBRADIÇAS - FORNECIMENTO E INSTALAÇÃO. AF_12/2019</t>
  </si>
  <si>
    <t>RUFO EM CHAPA DE AÇO GALVANIZADO NR. 24, DESENVOLVIMENTO 25CM</t>
  </si>
  <si>
    <t>INSTALAÇÃO DE TESOURA (INTEIRA OU MEIA), EM AÇO, PARA VÃOS MAIORES OU
IGUAIS A 6,0 M E MENORES QUE 8,0 M, INCLUSO IÇAMENTO. AF_07/2019</t>
  </si>
  <si>
    <t>CALHA EM CHAPA METÁLICA Nº 24 DESENVOLVIMENTO DE 50M</t>
  </si>
  <si>
    <t xml:space="preserve">CONCRETO FCK = 15MPA, TRAÇO 1:3,4:3,5 (EM MASSA SECA DE CIMENTO/ AREIA MÉDIA/ BRITA 1) - PREPARO MECÂNICO COM BETONEIRA 400 L. AF_05/2021        </t>
  </si>
  <si>
    <t xml:space="preserve">CONCRETO FCK = 15MPA, TRAÇO 1:3,4:3,5 (EM MASSA SECA DE CIMENTO/ AREIA MÉDIA/ BRITA 1) - PREPARO MECÂNICO COM BETONEIRA 400 L. AF_05/2021   </t>
  </si>
  <si>
    <t xml:space="preserve"> ARMAÇÃO DE PILAR OU VIGA DE UMA ESTRUTURA CONVENCIONAL DE CONCRETO ARMADO EM UMA EDIFICAÇÃO TÉRREA OU SOBRADO UTILIZANDO AÇO CA-60 DE 5,0 MM- MONTAGEM. AF_12/2015</t>
  </si>
  <si>
    <t>CHAPISCO APLICADO EM ALVENARIAS E ESTRUTURAS DE CONCRETO INTERNAS, COM COLHER DE PEDREIRO. ARGAMASSA TRAÇO 1:3 COM PREPARO EM BETONEIRA 400 L. AF_06/2014</t>
  </si>
  <si>
    <t>EMBOÇO OU MASSA ÚNICA EM ARGAMASSA TRAÇO 1:2:8, PREPARO MANUAL, APLICADA MANUALMENTE EM PANOS DE FACHADA COM PRESENÇA DE VÃOS, ESPESSURA DE 25 MM. AF_06/2014</t>
  </si>
  <si>
    <t>H</t>
  </si>
  <si>
    <t>88495</t>
  </si>
  <si>
    <t>APLICAÇÃO E LIXAMENTO DE MASSA LÁTEX EM PAREDES, UMA DEMÃO. AF_06/2014</t>
  </si>
  <si>
    <t xml:space="preserve"> DIMMER ROTATIVO (1 MÓDULO), 220V/600W, INCLUINDO SUPORTE E PLACA - FORNECIMENTO E INSTALAÇÃO. AF_09/2017</t>
  </si>
  <si>
    <t>4.1.1</t>
  </si>
  <si>
    <t>4.1.2</t>
  </si>
  <si>
    <t>4.1.3</t>
  </si>
  <si>
    <t>2.1.1</t>
  </si>
  <si>
    <t>2.1.2</t>
  </si>
  <si>
    <t>2.1.3</t>
  </si>
  <si>
    <t>6.1</t>
  </si>
  <si>
    <t>3.1.1</t>
  </si>
  <si>
    <t>3.1.2</t>
  </si>
  <si>
    <t>3.1.3</t>
  </si>
  <si>
    <t>6.1.1</t>
  </si>
  <si>
    <t>6.1.2</t>
  </si>
  <si>
    <t>TELHAMENTO COM TELHA METÁLICA TERMOACÚSTICA E = 30 MM, COM ATÉ 2 ÁGUAS, INCLUSO IÇAMENTO. AF_07/2019</t>
  </si>
  <si>
    <t>1.1.1</t>
  </si>
  <si>
    <t>1.1.2</t>
  </si>
  <si>
    <t>1.1.3</t>
  </si>
  <si>
    <t>1.3</t>
  </si>
  <si>
    <t>1.3.1</t>
  </si>
  <si>
    <t>1.3.2</t>
  </si>
  <si>
    <t>2.1.4</t>
  </si>
  <si>
    <t>4</t>
  </si>
  <si>
    <t>4.1.7</t>
  </si>
  <si>
    <t>4.1.8</t>
  </si>
  <si>
    <t>4.1.9</t>
  </si>
  <si>
    <t>4.1.11</t>
  </si>
  <si>
    <t>4.1.12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</si>
  <si>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</si>
  <si>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</si>
  <si>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</si>
  <si>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</si>
  <si>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</si>
  <si>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</si>
  <si>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</si>
  <si>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</si>
  <si>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</si>
  <si>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</si>
  <si>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</si>
  <si>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</si>
  <si>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</si>
  <si>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</si>
  <si>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Planejamento</t>
  </si>
  <si>
    <t>DESCRIÇÃO DOS SERVIÇOS</t>
  </si>
  <si>
    <t>% ITEM</t>
  </si>
  <si>
    <t>1 Mês</t>
  </si>
  <si>
    <t>2 Mês</t>
  </si>
  <si>
    <t>3 Mês</t>
  </si>
  <si>
    <t>4 Mês</t>
  </si>
  <si>
    <t xml:space="preserve">ESQUADRIAS </t>
  </si>
  <si>
    <t>FECHAMENTO E ALVENARIA PAREDES</t>
  </si>
  <si>
    <t>INSTALAÇÕES ELÉTRICAS</t>
  </si>
  <si>
    <t>CABO DE COBRE FLEXÍVEL ISOLADO, 10 MM², ANTI-CHAMA 450/750 V, PARA CIR CUITOS TERMINAIS - FORNECIMENTO E INSTALAÇÃO. AF_12/2015</t>
  </si>
  <si>
    <t>6.1.17</t>
  </si>
  <si>
    <t>88489</t>
  </si>
  <si>
    <t>APLICAÇÃO MANUAL DE PINTURA COM TINTA LÁTEX ACRÍLICA EM PAREDES, DUASDEMÃOS. AF_06/2014</t>
  </si>
  <si>
    <t>SERVIÇOS FINAIS</t>
  </si>
  <si>
    <t>LIMPEZA FINAL DE OBRA</t>
  </si>
  <si>
    <t>FUNDAÇÕES E ESTRUTURAS</t>
  </si>
  <si>
    <t xml:space="preserve">MURO </t>
  </si>
  <si>
    <t xml:space="preserve">SUB TOTAL </t>
  </si>
  <si>
    <r>
      <rPr>
        <b/>
        <sz val="10"/>
        <rFont val="Arial"/>
        <family val="2"/>
        <scheme val="minor"/>
      </rPr>
      <t>SUB TOTAL</t>
    </r>
    <r>
      <rPr>
        <sz val="10"/>
        <rFont val="Arial"/>
        <family val="2"/>
        <scheme val="minor"/>
      </rPr>
      <t xml:space="preserve"> </t>
    </r>
  </si>
  <si>
    <t>VALOR MATERIAL           (R$)</t>
  </si>
  <si>
    <t>VALORES TOTAIS</t>
  </si>
  <si>
    <t>ALVENARIAS</t>
  </si>
  <si>
    <t>FUNDAÇÃO</t>
  </si>
  <si>
    <t>10.1</t>
  </si>
  <si>
    <t>10.1.1</t>
  </si>
  <si>
    <t xml:space="preserve"> ALVENARIA DE VEDAÇÃO DE BLOCOS CERÂMICOS FURADOS NA HORIZONTAL DE 14X9X19CM (ESPESSURA 14CM, BLOCO DEITADO)</t>
  </si>
  <si>
    <t>FECHAMENTOS E ALVENARIA PAREDES</t>
  </si>
  <si>
    <t>SUB TOTAL</t>
  </si>
  <si>
    <t>ARMAÇÃO DE PILAR OU VIGA EM UMA ESTRUTURA CONVENCIONAL DE CONCRETO ARMADO EM UMA EDIFICAÇÃO TÉRREA OU SOBRADO UTILIZANDO AÇO CA-60 DE 5,0MM MONTAGEM</t>
  </si>
  <si>
    <t xml:space="preserve">CONCRETO FCK=15MPA </t>
  </si>
  <si>
    <t>10.1.2</t>
  </si>
  <si>
    <t>10.1.3</t>
  </si>
  <si>
    <t>10.1.4</t>
  </si>
  <si>
    <t>10.1.5</t>
  </si>
  <si>
    <t>10.1.6</t>
  </si>
  <si>
    <t>10.1.7</t>
  </si>
  <si>
    <t>10.1.9</t>
  </si>
  <si>
    <t>11.1</t>
  </si>
  <si>
    <t>11.1.1</t>
  </si>
  <si>
    <t>TRAMA DE AÇO COMPOSTA POR TERÇAS PARA TELHADOS DE ATÉ 2 ÁGUAS PARA TELHA ONDULADA DE FIBROCIMENTO, METÁLICA, PLÁSTICA OU TERMOACÚSTICA, INCLUSO TRANSPORTE VERTICAL. AF_12/2015</t>
  </si>
  <si>
    <t>INSTALAÇÃO DE TESOURA (INTEIRA OU MEIA), EM AÇO, PARA VÃOS MAIORES OU
IGUAIS A 10,0 M E MENORES QUE 12,0 M, INCLUSO IÇAMENTO. AF_07/2019</t>
  </si>
  <si>
    <t>4.1.13</t>
  </si>
  <si>
    <t>MARIA NAZARÉ DIAS DORNELLES</t>
  </si>
  <si>
    <t xml:space="preserve">Sec. Mun. de Educação </t>
  </si>
  <si>
    <r>
      <t>OBJETO:</t>
    </r>
    <r>
      <rPr>
        <sz val="12"/>
        <rFont val="Arial"/>
        <family val="2"/>
        <scheme val="major"/>
      </rPr>
      <t xml:space="preserve"> E.M.E.I. CARLOS ARNO PRETZEL</t>
    </r>
  </si>
  <si>
    <r>
      <t>LOCAL DA OBRA:</t>
    </r>
    <r>
      <rPr>
        <sz val="12"/>
        <rFont val="Arial"/>
        <family val="2"/>
        <scheme val="major"/>
      </rPr>
      <t xml:space="preserve"> Maurício Cardoso 2820, Bandeira Branca</t>
    </r>
  </si>
  <si>
    <t xml:space="preserve">FUNDAÇÃO E ESTRUTURA </t>
  </si>
  <si>
    <t xml:space="preserve">TOTAL FUNDAÇÃO E ESTRUTURA </t>
  </si>
  <si>
    <t xml:space="preserve"> </t>
  </si>
  <si>
    <t xml:space="preserve">TOTAL FECHAMENTOS E ALVENARIA PAREDES </t>
  </si>
  <si>
    <t xml:space="preserve">JANELAS </t>
  </si>
  <si>
    <t>TOTAL ESQUADRIAS</t>
  </si>
  <si>
    <t xml:space="preserve">PORTAS </t>
  </si>
  <si>
    <t xml:space="preserve">COBERTURA </t>
  </si>
  <si>
    <t xml:space="preserve">PISOS </t>
  </si>
  <si>
    <t xml:space="preserve">INSTALAÇÕES ELÉTRICAS </t>
  </si>
  <si>
    <t xml:space="preserve">TOTAL PINTURA ESQUADRIAS </t>
  </si>
  <si>
    <t xml:space="preserve">PINTURA ALVENARIA EXTERNA </t>
  </si>
  <si>
    <t xml:space="preserve">PINTURA ALVENARIA INTERNA </t>
  </si>
  <si>
    <t xml:space="preserve">TOTAL MURO </t>
  </si>
  <si>
    <t xml:space="preserve">TOTAL SERVIÇOS FINAIS </t>
  </si>
  <si>
    <t>1.2</t>
  </si>
  <si>
    <t>1.2.1</t>
  </si>
  <si>
    <t>1.2.2</t>
  </si>
  <si>
    <t>LASTRO DE VALA COM PREPARO</t>
  </si>
  <si>
    <t xml:space="preserve"> FABRICAÇÃO, MONTAGEM E DESMONTAGEM DE FÔRMA PARA VIGA DE BALDRAME </t>
  </si>
  <si>
    <t>1.2.4</t>
  </si>
  <si>
    <t>ARMAÇÃO DE BLOCO VIGA DE BALDRAME AÇO CA-50 5MM</t>
  </si>
  <si>
    <t>ARMAÇÃO DE VIGA AÇO CA-50 DE 8MM</t>
  </si>
  <si>
    <t>1.1.4</t>
  </si>
  <si>
    <t>1.1.5</t>
  </si>
  <si>
    <t>1.1.7</t>
  </si>
  <si>
    <t>VERGA E CONTRAVERGA</t>
  </si>
  <si>
    <t>1.4.3</t>
  </si>
  <si>
    <t>1.5</t>
  </si>
  <si>
    <t>1.5.1</t>
  </si>
  <si>
    <t>1.5.2</t>
  </si>
  <si>
    <t>1.5.3</t>
  </si>
  <si>
    <t>SAPATA FRENTE E ESQUINA LAVANDERIA</t>
  </si>
  <si>
    <t>FORMA DE PILAR</t>
  </si>
  <si>
    <t>IMPERMEABILIZAÇÃO DE ESTRUTURAS ENTERRADAS</t>
  </si>
  <si>
    <t xml:space="preserve"> ALVENARIA DE VEDAÇÃO DE BLOCOS CERÂMICOS FURADOS NA HORIZONTAL DE 14X9X19CM (ESPESSURA 14CM, BLOCO DEITADO) PEDRA GRES</t>
  </si>
  <si>
    <t>1.8</t>
  </si>
  <si>
    <t>1.8.1</t>
  </si>
  <si>
    <t>1.8.2</t>
  </si>
  <si>
    <t>PILARES LATERAL COZINHA</t>
  </si>
  <si>
    <t>PILARES LAVANDERIA</t>
  </si>
  <si>
    <t>CONTRAPISO EM ARGAMASSA PRONTA, PREPARO MANUAL, APLICADO EM ÁREAS MOLH ADAS SOBRE IMPERMEABILIZAÇÃO, ACABAMENTO NÃO REFORÇADO, ESPESSURA 4CM.
AF_07/2021</t>
  </si>
  <si>
    <t>REVESTIMENTO CERÂMICO PARA PISO COM PLACAS TIPO ESMALTADA EXTRA DE DIMENSÕES 35X35 CM APLICADA EM AMBIENTES DE ÁREA MAIOR QUE 10 M2. AF_06/2014 (PISO COLADO)</t>
  </si>
  <si>
    <t>REVESTIMENTO CERÂMICO PARA PISO COM PLACAS TIPO ESMALTADA EXTRA DE DIMENSÕES 35X35 CM APLICADA EM AMBIENTES DE ÁREA MAIOR QUE 10 M2. AF_06/2014 (PISO NOVO)</t>
  </si>
  <si>
    <t>CONTRAPISO COM ENCHIMENTO DE TIJOLO</t>
  </si>
  <si>
    <t>4.1.4</t>
  </si>
  <si>
    <t>4.2.5</t>
  </si>
  <si>
    <t xml:space="preserve"> TOTAL COBERTURA</t>
  </si>
  <si>
    <t xml:space="preserve"> TOTAL PISOS </t>
  </si>
  <si>
    <t>TOTAL ELÉTRICA</t>
  </si>
  <si>
    <t>7.1</t>
  </si>
  <si>
    <t>7.1.1</t>
  </si>
  <si>
    <t>7.1.2</t>
  </si>
  <si>
    <t>7.1.3</t>
  </si>
  <si>
    <t>7.1.4</t>
  </si>
  <si>
    <t>JOELHO PVC, SOLDAVEL COM ROSCA, 90 GRAUS, 25 MM X 1/2", PARA AGUA FRIA PREDIAL</t>
  </si>
  <si>
    <t>7.1.5</t>
  </si>
  <si>
    <t>TE SOLDAVEL, PVC, 90 GRAUS, 25 MM, PARA AGUA FRIA PREDIAL (NBR 5648)</t>
  </si>
  <si>
    <t>7.1.6</t>
  </si>
  <si>
    <t>7.1.7</t>
  </si>
  <si>
    <t>CAIXA D´ÁGUA EM POLIETILENO, 500LITROS (INCLUSOS TUBOS, CONEXÕES E TORNEIRA DE BÓIA) - FORNECIMENTO E INSTALAÇÃO. AF_06/2021</t>
  </si>
  <si>
    <t>7.1.8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</si>
  <si>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</si>
  <si>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RESERVATÓRIO ESTRUTURA E PEÇAS</t>
  </si>
  <si>
    <t xml:space="preserve"> LAJE PRÉ-MOLDADA UNIDIRECIONAL, BIAPOIADA, PARA PISO, ENCHIMENTO EM CERÂMICA, VIGOTA CONVENCIONAL, ALTURA TOTAL DA LAJE (ENCHIMENTO+CAPA) (8+4). AF_11/2020        </t>
  </si>
  <si>
    <t>ADAPTADOR SOLDÁVEL COM FLANGE, ANEL PARA CAIXA D'ÁGUA 32MM</t>
  </si>
  <si>
    <t>ADAPTADOR SOLDÁVEL COM FLANGE, ANEL PARA CAIXA D'ÁGUA 25MM</t>
  </si>
  <si>
    <t>TOTAL RESERVATÓRIO</t>
  </si>
  <si>
    <t>REMOÇÃO DE FORROS DE DRYWALL, PVC E FIBROMINERAL, DE FORMA MANUAL, SEM REAPROVEITAMENTO. AF_12/2017</t>
  </si>
  <si>
    <t xml:space="preserve"> GUIA (MEIO-FIO) CONCRETO, MOLDADA IN LOCO EM TRECHO RETO COM EXTRUSORA, 13 CM BASE X 22 CM ALTURA. AF_06/2016</t>
  </si>
  <si>
    <t>DEMOLIÇÃO DE REVESTIMENTO CERÂMICO, DE FORMA MANUAL, SEM REAPROVEITAMENTO. AF_12/2017</t>
  </si>
  <si>
    <t>EXECUÇÃO DE PAVIMENTO EM PISO INTERTRAVADO, COM BLOCO SEXTAVADO DE 25 X 25 CM, ESPESSURA 6 CM. AF_12/2015</t>
  </si>
  <si>
    <t>JOELHO 90 GRAUS, PVC, SOLDÁVEL, DN 32MM, INSTALADO EM RAMAL OU SUB-RAMAL DE ÁGUA - FORNECIMENTO E INSTALAÇÃO. AF_12/2014</t>
  </si>
  <si>
    <t>TE, PVC, SOLDÁVEL, DN 32MM, INSTALADO EM RAMAL OU SUB-RAMAL DE ÁGUA - FORNECIMENTO E INSTALAÇÃO. AF_12/2014</t>
  </si>
  <si>
    <t>KIT DE REGISTRO DE GAVETA BRUTO DE LATÃO ½", INCLUSIVE CONEXÕES, ROSCÁVEL, INSTALADO EM RAMAL DE ÁGUA FRIA - FORNECIMENTO E INSTALAÇÃO. AF_12/2014</t>
  </si>
  <si>
    <t>KIT DE REGISTRO DE GAVETA BRUTO DE LATÃO ¾", INCLUSIVE CONEXÕES, ROSCÁVEL, INSTALADO EM RAMAL DE ÁGUA FRIA - FORNECIMENTO E INSTALAÇÃO. AF_1
 2/2014</t>
  </si>
  <si>
    <t>(COMPOSIÇÃO REPRESENTATIVA) DO SERVIÇO DE INSTALAÇÃO TUBOS DE PVC, SOLDÁVEL, ÁGUA FRIA, DN 32 MM (INSTALADO EM RAMAL, SUB-RAMAL, RAMAL DE DI
 STRIBUIÇÃO OU PRUMADA), INCLUSIVE CONEXÕES, CORTES E FIXAÇÕES, PARA PR
 ÉDIOS. AF_10/2015</t>
  </si>
  <si>
    <t>8.1.4</t>
  </si>
  <si>
    <t>8.1.7</t>
  </si>
  <si>
    <t>8.1.9</t>
  </si>
  <si>
    <t>8.1.10</t>
  </si>
  <si>
    <t>8.1.11</t>
  </si>
  <si>
    <t>ARMAÇÃO DE VIGA AÇO CA-50 DE 10MM</t>
  </si>
  <si>
    <t>PILARES NOVA SALA E ESTRUTURA COBERTA</t>
  </si>
  <si>
    <t>FORMA LAJE</t>
  </si>
  <si>
    <t>FORMA SAPATA</t>
  </si>
  <si>
    <t>VIGA DE BALDRAME</t>
  </si>
  <si>
    <t xml:space="preserve">VIGAS/CINTAS SUPERIORES </t>
  </si>
  <si>
    <t>PILARES REFORÇO OITÃO</t>
  </si>
  <si>
    <t>PORTA DE METAL</t>
  </si>
  <si>
    <t>TORNEIRA DE BOIA PARA CAIXA D'ÁGUA, ROSCÁVEL, 1/2" - FORNECIMENTO E INSTALAÇÃO. AF_08/2021</t>
  </si>
  <si>
    <t>PINTURA ESQUADRIAS</t>
  </si>
  <si>
    <t>9.2.1</t>
  </si>
  <si>
    <t>FUNDO ANTICORROSIVO A BASE DE OXIDO DE FERRO (ZARCAO), DUAS DEMAOS</t>
  </si>
  <si>
    <t xml:space="preserve">PINTURA ESMALTE ALTO BRILHO, DUAS DEMAOS, SOBRE SUPERFICIE METALICA </t>
  </si>
  <si>
    <t>PINTURA ESMALTE BRILHANTE PARA MADEIRA, DUAS DEMAOS, SOBRE FUNDO NIVELADOR BRANCO (portas)</t>
  </si>
  <si>
    <t xml:space="preserve"> PORTAO BASCULANTE, MANUAL, EM ACO GALVANIZADO, CHAPA 26, TIPO LAMBRIL, COM REQUADRO, ACABAMENTO NATURAL</t>
  </si>
  <si>
    <t>1.1.6</t>
  </si>
  <si>
    <t>1.2.3</t>
  </si>
  <si>
    <t>1.3.3</t>
  </si>
  <si>
    <t>1.4</t>
  </si>
  <si>
    <t>1.4.1</t>
  </si>
  <si>
    <t>1.4.2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</si>
  <si>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</si>
  <si>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</si>
  <si>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</si>
  <si>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</si>
  <si>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</si>
  <si>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</si>
  <si>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</si>
  <si>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</si>
  <si>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</si>
  <si>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</si>
  <si>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</si>
  <si>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1.8.3</t>
  </si>
  <si>
    <t>1.8.4</t>
  </si>
  <si>
    <t>3.2</t>
  </si>
  <si>
    <t>3.2.1</t>
  </si>
  <si>
    <t>3.2.2</t>
  </si>
  <si>
    <t>3.2.4</t>
  </si>
  <si>
    <t>3.2.3</t>
  </si>
  <si>
    <t>3.2.5</t>
  </si>
  <si>
    <t>4.1.6</t>
  </si>
  <si>
    <t>4.1.10</t>
  </si>
  <si>
    <t>5.1.1</t>
  </si>
  <si>
    <t>5.1.2</t>
  </si>
  <si>
    <t>5.1.3</t>
  </si>
  <si>
    <t>5.1.4</t>
  </si>
  <si>
    <t>5.1.5</t>
  </si>
  <si>
    <t>5.1.6</t>
  </si>
  <si>
    <t>5.1.7</t>
  </si>
  <si>
    <t>8.1.1</t>
  </si>
  <si>
    <t>8.1.2</t>
  </si>
  <si>
    <t>8.1.8</t>
  </si>
  <si>
    <t>8.1.3</t>
  </si>
  <si>
    <t>8.1.5</t>
  </si>
  <si>
    <t>8.1.6</t>
  </si>
  <si>
    <t>9.1</t>
  </si>
  <si>
    <t>9.1.1</t>
  </si>
  <si>
    <t>9.2</t>
  </si>
  <si>
    <t>9.2.2</t>
  </si>
  <si>
    <t>9.3</t>
  </si>
  <si>
    <t>9.3.1</t>
  </si>
  <si>
    <t>9.3.2</t>
  </si>
  <si>
    <t>9.3.3</t>
  </si>
  <si>
    <t>10.1.8</t>
  </si>
  <si>
    <t xml:space="preserve">SERVIÇOS FINAIS </t>
  </si>
  <si>
    <t>TOTAL EMEF CARLOS ARNO REFORMA</t>
  </si>
  <si>
    <t>TOTAL PINTURA ESCOLA</t>
  </si>
  <si>
    <t>EXECUÇÃO DE COBERTURA DE ALUZINK DE NO MÍNIMO 240m²</t>
  </si>
  <si>
    <t>EXECUÇÃO DE PISO DE NO MÍNIMO 218m²</t>
  </si>
  <si>
    <t>EXECUÇÃO DE REDE ELÉTRICA 218m²</t>
  </si>
  <si>
    <t>VALOR(R$)</t>
  </si>
  <si>
    <t>RESERVATÓRIO ESTRUTUTAS E PEÇAS</t>
  </si>
  <si>
    <t>INSTALAÇÕES HIDROSSANITÁRIAS</t>
  </si>
  <si>
    <t>7.1.9</t>
  </si>
  <si>
    <t>7.1.10</t>
  </si>
  <si>
    <t>SINAPI_Custo_Ref_Composicoes_Analitico_RS_202204_NaoDesonerado.xls (considerou a Lei 13.161/2015 referente à esoneração Previdenciária)</t>
  </si>
  <si>
    <t>SINAPI_Preco_Ref_Insumos_RS_042022_NaoDesonerado.XLS (considerou a Lei 13.161/2015 referente à esoneração Previdenciária)</t>
  </si>
  <si>
    <t>CAIXA DE GORDURA PEQUENA (CAPACIDADE: 19 L), CIRCULAR, EM PVC, DIÂMETRO INTERNO= 0,3 M. AF_12/2020</t>
  </si>
  <si>
    <t>CAIXA DE INSPEÇÃO PARA ATERRAMENTO, CIRCULAR, EM POLIETILENO, DIÂMETRO INTERNO = 0,3 M. AF_12/2020</t>
  </si>
  <si>
    <t xml:space="preserve"> TOTAL HIDROSSANITÁRIO</t>
  </si>
  <si>
    <t>INSTALAÇÕES HIDROSSANITÁRIO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</si>
</sst>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&quot;R$&quot;#,##0.00"/>
    <numFmt numFmtId="167" formatCode="&quot;R$&quot;\ #,##0.00"/>
    <numFmt numFmtId="168" formatCode="_(* #,##0.00_);_(* \(#,##0.0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7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0" fontId="5" fillId="0" borderId="0" xfId="0" applyFont="1" applyAlignment="1">
      <alignment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4" borderId="0" xfId="0" applyNumberFormat="1" applyFont="1" applyFill="1" applyAlignment="1">
      <alignment vertical="top" wrapText="1"/>
    </xf>
    <xf numFmtId="0" fontId="5" fillId="0" borderId="0" xfId="0" applyNumberFormat="1" applyFont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5" fillId="0" borderId="0" xfId="0" applyNumberFormat="1" applyFont="1" applyFill="1" applyAlignment="1">
      <alignment vertical="top"/>
    </xf>
    <xf numFmtId="166" fontId="5" fillId="4" borderId="0" xfId="0" applyNumberFormat="1" applyFont="1" applyFill="1" applyAlignment="1">
      <alignment horizontal="center" vertical="center"/>
    </xf>
    <xf numFmtId="166" fontId="20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6" fontId="20" fillId="4" borderId="0" xfId="0" applyNumberFormat="1" applyFont="1" applyFill="1" applyBorder="1" applyAlignment="1">
      <alignment horizontal="center" vertical="center"/>
    </xf>
    <xf numFmtId="166" fontId="21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2" fillId="4" borderId="49" xfId="0" applyFont="1" applyFill="1" applyBorder="1" applyAlignment="1"/>
    <xf numFmtId="0" fontId="23" fillId="11" borderId="0" xfId="3" applyFont="1" applyFill="1" applyBorder="1" applyAlignment="1">
      <alignment horizontal="center" vertical="center" wrapText="1"/>
    </xf>
    <xf numFmtId="0" fontId="24" fillId="11" borderId="0" xfId="3" applyFont="1" applyFill="1" applyBorder="1" applyAlignment="1">
      <alignment horizontal="center" vertical="center" wrapText="1"/>
    </xf>
    <xf numFmtId="0" fontId="23" fillId="11" borderId="85" xfId="3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5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6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14" fontId="22" fillId="4" borderId="49" xfId="0" applyNumberFormat="1" applyFont="1" applyFill="1" applyBorder="1" applyAlignment="1"/>
    <xf numFmtId="0" fontId="24" fillId="11" borderId="40" xfId="3" applyFont="1" applyFill="1" applyBorder="1" applyAlignment="1">
      <alignment horizontal="center" vertical="center" wrapText="1"/>
    </xf>
    <xf numFmtId="0" fontId="22" fillId="11" borderId="39" xfId="3" applyFont="1" applyFill="1" applyBorder="1" applyAlignment="1">
      <alignment horizontal="center" vertical="center" wrapText="1"/>
    </xf>
    <xf numFmtId="0" fontId="22" fillId="11" borderId="57" xfId="3" applyFont="1" applyFill="1" applyBorder="1" applyAlignment="1">
      <alignment horizontal="center" vertical="center" wrapText="1"/>
    </xf>
    <xf numFmtId="0" fontId="24" fillId="11" borderId="82" xfId="3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0" fontId="5" fillId="4" borderId="15" xfId="0" applyFont="1" applyFill="1" applyBorder="1" applyAlignment="1" applyProtection="1">
      <alignment vertical="top"/>
    </xf>
    <xf numFmtId="0" fontId="5" fillId="4" borderId="49" xfId="0" applyFont="1" applyFill="1" applyBorder="1" applyAlignment="1" applyProtection="1">
      <alignment vertical="top"/>
    </xf>
    <xf numFmtId="0" fontId="5" fillId="0" borderId="50" xfId="0" applyFont="1" applyFill="1" applyBorder="1" applyAlignment="1" applyProtection="1">
      <alignment vertical="top"/>
    </xf>
    <xf numFmtId="0" fontId="4" fillId="6" borderId="85" xfId="0" applyNumberFormat="1" applyFont="1" applyFill="1" applyBorder="1" applyAlignment="1" applyProtection="1">
      <alignment horizontal="left" vertical="top" wrapText="1"/>
    </xf>
    <xf numFmtId="0" fontId="5" fillId="6" borderId="57" xfId="0" applyNumberFormat="1" applyFont="1" applyFill="1" applyBorder="1" applyAlignment="1" applyProtection="1">
      <alignment horizontal="left" vertical="top"/>
    </xf>
    <xf numFmtId="0" fontId="22" fillId="4" borderId="57" xfId="0" applyFont="1" applyFill="1" applyBorder="1" applyAlignment="1"/>
    <xf numFmtId="14" fontId="22" fillId="4" borderId="0" xfId="0" applyNumberFormat="1" applyFont="1" applyFill="1" applyBorder="1" applyAlignment="1"/>
    <xf numFmtId="2" fontId="20" fillId="4" borderId="85" xfId="0" applyNumberFormat="1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/>
    </xf>
    <xf numFmtId="166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2" fontId="21" fillId="4" borderId="85" xfId="0" applyNumberFormat="1" applyFont="1" applyFill="1" applyBorder="1" applyAlignment="1">
      <alignment horizontal="center" vertical="center"/>
    </xf>
    <xf numFmtId="0" fontId="20" fillId="5" borderId="95" xfId="0" applyFont="1" applyFill="1" applyBorder="1" applyAlignment="1">
      <alignment horizontal="center"/>
    </xf>
    <xf numFmtId="0" fontId="20" fillId="5" borderId="77" xfId="0" applyFont="1" applyFill="1" applyBorder="1" applyAlignment="1">
      <alignment horizontal="center" vertical="center"/>
    </xf>
    <xf numFmtId="0" fontId="20" fillId="5" borderId="77" xfId="0" applyFont="1" applyFill="1" applyBorder="1" applyAlignment="1">
      <alignment horizontal="center" vertical="center" wrapText="1"/>
    </xf>
    <xf numFmtId="2" fontId="20" fillId="5" borderId="96" xfId="0" applyNumberFormat="1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7" fillId="11" borderId="40" xfId="0" applyFont="1" applyFill="1" applyBorder="1" applyAlignment="1">
      <alignment horizontal="center" vertical="center"/>
    </xf>
    <xf numFmtId="2" fontId="27" fillId="11" borderId="63" xfId="0" applyNumberFormat="1" applyFont="1" applyFill="1" applyBorder="1" applyAlignment="1">
      <alignment horizontal="center" vertical="center"/>
    </xf>
    <xf numFmtId="0" fontId="28" fillId="11" borderId="40" xfId="0" applyFont="1" applyFill="1" applyBorder="1" applyAlignment="1">
      <alignment horizontal="center" vertical="center" wrapText="1"/>
    </xf>
    <xf numFmtId="0" fontId="24" fillId="8" borderId="40" xfId="3" applyFont="1" applyFill="1" applyBorder="1" applyAlignment="1">
      <alignment horizontal="center" vertical="center" wrapText="1"/>
    </xf>
    <xf numFmtId="0" fontId="24" fillId="8" borderId="8" xfId="3" applyFont="1" applyFill="1" applyBorder="1" applyAlignment="1">
      <alignment horizontal="center" vertical="center" wrapText="1"/>
    </xf>
    <xf numFmtId="0" fontId="31" fillId="11" borderId="82" xfId="3" applyFont="1" applyFill="1" applyBorder="1" applyAlignment="1">
      <alignment horizontal="center" vertical="center" wrapText="1"/>
    </xf>
    <xf numFmtId="0" fontId="31" fillId="8" borderId="8" xfId="3" applyFont="1" applyFill="1" applyBorder="1" applyAlignment="1">
      <alignment horizontal="center" vertical="center" wrapText="1"/>
    </xf>
    <xf numFmtId="0" fontId="31" fillId="8" borderId="40" xfId="3" applyFont="1" applyFill="1" applyBorder="1" applyAlignment="1">
      <alignment horizontal="center" vertical="center" wrapText="1"/>
    </xf>
    <xf numFmtId="49" fontId="31" fillId="11" borderId="82" xfId="3" applyNumberFormat="1" applyFont="1" applyFill="1" applyBorder="1" applyAlignment="1">
      <alignment horizontal="center" vertical="center" wrapText="1"/>
    </xf>
    <xf numFmtId="0" fontId="31" fillId="11" borderId="40" xfId="3" applyFont="1" applyFill="1" applyBorder="1" applyAlignment="1">
      <alignment horizontal="center" vertical="center" wrapText="1"/>
    </xf>
    <xf numFmtId="167" fontId="5" fillId="0" borderId="0" xfId="0" applyNumberFormat="1" applyFont="1" applyAlignment="1"/>
    <xf numFmtId="0" fontId="27" fillId="11" borderId="98" xfId="0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 wrapText="1"/>
    </xf>
    <xf numFmtId="2" fontId="27" fillId="11" borderId="99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 wrapText="1"/>
    </xf>
    <xf numFmtId="167" fontId="1" fillId="14" borderId="0" xfId="0" applyNumberFormat="1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top" wrapText="1"/>
    </xf>
    <xf numFmtId="0" fontId="1" fillId="13" borderId="0" xfId="0" applyFont="1" applyFill="1" applyAlignment="1">
      <alignment horizontal="center" vertical="center"/>
    </xf>
    <xf numFmtId="0" fontId="23" fillId="4" borderId="97" xfId="0" applyFont="1" applyFill="1" applyBorder="1" applyAlignment="1">
      <alignment horizontal="center" vertical="center"/>
    </xf>
    <xf numFmtId="2" fontId="23" fillId="4" borderId="97" xfId="0" applyNumberFormat="1" applyFont="1" applyFill="1" applyBorder="1" applyAlignment="1">
      <alignment horizontal="center" vertical="center"/>
    </xf>
    <xf numFmtId="166" fontId="31" fillId="4" borderId="97" xfId="0" applyNumberFormat="1" applyFont="1" applyFill="1" applyBorder="1" applyAlignment="1">
      <alignment horizontal="center" vertical="center"/>
    </xf>
    <xf numFmtId="166" fontId="23" fillId="4" borderId="44" xfId="0" applyNumberFormat="1" applyFont="1" applyFill="1" applyBorder="1" applyAlignment="1">
      <alignment horizontal="center" vertical="center"/>
    </xf>
    <xf numFmtId="167" fontId="1" fillId="15" borderId="0" xfId="0" applyNumberFormat="1" applyFont="1" applyFill="1" applyAlignment="1">
      <alignment horizontal="center" vertical="center"/>
    </xf>
    <xf numFmtId="0" fontId="23" fillId="4" borderId="86" xfId="3" applyFont="1" applyFill="1" applyBorder="1" applyAlignment="1">
      <alignment horizontal="center" vertical="center" wrapText="1"/>
    </xf>
    <xf numFmtId="2" fontId="23" fillId="4" borderId="44" xfId="3" applyNumberFormat="1" applyFont="1" applyFill="1" applyBorder="1" applyAlignment="1">
      <alignment horizontal="center" vertical="center" wrapText="1"/>
    </xf>
    <xf numFmtId="166" fontId="31" fillId="4" borderId="44" xfId="0" applyNumberFormat="1" applyFont="1" applyFill="1" applyBorder="1" applyAlignment="1">
      <alignment horizontal="center" vertical="center"/>
    </xf>
    <xf numFmtId="0" fontId="27" fillId="11" borderId="40" xfId="3" applyFont="1" applyFill="1" applyBorder="1" applyAlignment="1">
      <alignment horizontal="center" vertical="center" wrapText="1"/>
    </xf>
    <xf numFmtId="0" fontId="22" fillId="11" borderId="40" xfId="3" applyFont="1" applyFill="1" applyBorder="1" applyAlignment="1">
      <alignment horizontal="center" vertical="center" wrapText="1"/>
    </xf>
    <xf numFmtId="0" fontId="22" fillId="8" borderId="40" xfId="3" applyFont="1" applyFill="1" applyBorder="1" applyAlignment="1">
      <alignment horizontal="center" vertical="center" wrapText="1"/>
    </xf>
    <xf numFmtId="2" fontId="22" fillId="8" borderId="40" xfId="3" applyNumberFormat="1" applyFont="1" applyFill="1" applyBorder="1" applyAlignment="1">
      <alignment horizontal="center" vertical="center" wrapText="1"/>
    </xf>
    <xf numFmtId="166" fontId="22" fillId="8" borderId="40" xfId="3" applyNumberFormat="1" applyFont="1" applyFill="1" applyBorder="1" applyAlignment="1">
      <alignment horizontal="center" vertical="center" wrapText="1"/>
    </xf>
    <xf numFmtId="49" fontId="10" fillId="11" borderId="15" xfId="0" applyNumberFormat="1" applyFont="1" applyFill="1" applyBorder="1" applyAlignment="1">
      <alignment horizontal="center" vertical="top"/>
    </xf>
    <xf numFmtId="49" fontId="10" fillId="11" borderId="49" xfId="0" applyNumberFormat="1" applyFont="1" applyFill="1" applyBorder="1" applyAlignment="1">
      <alignment horizontal="center" vertical="top"/>
    </xf>
    <xf numFmtId="0" fontId="5" fillId="11" borderId="49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/>
    </xf>
    <xf numFmtId="2" fontId="9" fillId="11" borderId="49" xfId="0" applyNumberFormat="1" applyFont="1" applyFill="1" applyBorder="1" applyAlignment="1">
      <alignment horizontal="center" vertical="center"/>
    </xf>
    <xf numFmtId="166" fontId="9" fillId="11" borderId="49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>
      <alignment horizontal="center" vertical="center"/>
    </xf>
    <xf numFmtId="166" fontId="19" fillId="11" borderId="0" xfId="0" applyNumberFormat="1" applyFont="1" applyFill="1" applyBorder="1" applyAlignment="1">
      <alignment horizontal="center" vertical="center"/>
    </xf>
    <xf numFmtId="49" fontId="19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166" fontId="20" fillId="11" borderId="0" xfId="2" applyNumberFormat="1" applyFont="1" applyFill="1" applyBorder="1" applyAlignment="1">
      <alignment horizontal="center" vertical="center"/>
    </xf>
    <xf numFmtId="49" fontId="21" fillId="11" borderId="0" xfId="0" applyNumberFormat="1" applyFont="1" applyFill="1" applyBorder="1" applyAlignment="1">
      <alignment horizontal="center" vertical="center"/>
    </xf>
    <xf numFmtId="10" fontId="20" fillId="11" borderId="0" xfId="5" applyNumberFormat="1" applyFont="1" applyFill="1" applyBorder="1" applyAlignment="1">
      <alignment horizontal="left" vertical="center" wrapText="1"/>
    </xf>
    <xf numFmtId="10" fontId="21" fillId="11" borderId="0" xfId="5" applyNumberFormat="1" applyFont="1" applyFill="1" applyBorder="1" applyAlignment="1">
      <alignment horizontal="center" vertical="center"/>
    </xf>
    <xf numFmtId="166" fontId="21" fillId="11" borderId="0" xfId="0" applyNumberFormat="1" applyFont="1" applyFill="1" applyBorder="1" applyAlignment="1">
      <alignment horizontal="center" vertical="center"/>
    </xf>
    <xf numFmtId="49" fontId="21" fillId="11" borderId="77" xfId="0" applyNumberFormat="1" applyFont="1" applyFill="1" applyBorder="1" applyAlignment="1">
      <alignment horizontal="center" vertical="center"/>
    </xf>
    <xf numFmtId="0" fontId="20" fillId="11" borderId="77" xfId="0" applyFont="1" applyFill="1" applyBorder="1" applyAlignment="1">
      <alignment horizontal="center" vertical="center" wrapText="1"/>
    </xf>
    <xf numFmtId="0" fontId="19" fillId="11" borderId="77" xfId="0" applyFont="1" applyFill="1" applyBorder="1" applyAlignment="1">
      <alignment horizontal="center" vertical="center"/>
    </xf>
    <xf numFmtId="2" fontId="19" fillId="11" borderId="77" xfId="0" applyNumberFormat="1" applyFont="1" applyFill="1" applyBorder="1" applyAlignment="1">
      <alignment horizontal="center" vertical="center"/>
    </xf>
    <xf numFmtId="166" fontId="19" fillId="11" borderId="77" xfId="0" applyNumberFormat="1" applyFont="1" applyFill="1" applyBorder="1" applyAlignment="1">
      <alignment horizontal="center" vertical="center"/>
    </xf>
    <xf numFmtId="166" fontId="20" fillId="11" borderId="77" xfId="2" applyNumberFormat="1" applyFont="1" applyFill="1" applyBorder="1" applyAlignment="1">
      <alignment horizontal="center" vertical="center"/>
    </xf>
    <xf numFmtId="49" fontId="22" fillId="11" borderId="93" xfId="3" applyNumberFormat="1" applyFont="1" applyFill="1" applyBorder="1" applyAlignment="1">
      <alignment horizontal="center" vertical="center" wrapText="1"/>
    </xf>
    <xf numFmtId="0" fontId="22" fillId="11" borderId="94" xfId="3" applyFont="1" applyFill="1" applyBorder="1" applyAlignment="1">
      <alignment horizontal="center" vertical="center" wrapText="1"/>
    </xf>
    <xf numFmtId="166" fontId="23" fillId="4" borderId="86" xfId="0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2" fontId="23" fillId="4" borderId="44" xfId="0" applyNumberFormat="1" applyFont="1" applyFill="1" applyBorder="1" applyAlignment="1">
      <alignment horizontal="center" vertical="center"/>
    </xf>
    <xf numFmtId="0" fontId="23" fillId="8" borderId="44" xfId="0" applyFont="1" applyFill="1" applyBorder="1" applyAlignment="1">
      <alignment horizontal="center" vertical="center"/>
    </xf>
    <xf numFmtId="2" fontId="23" fillId="8" borderId="44" xfId="0" applyNumberFormat="1" applyFont="1" applyFill="1" applyBorder="1" applyAlignment="1">
      <alignment horizontal="center" vertical="center"/>
    </xf>
    <xf numFmtId="0" fontId="24" fillId="11" borderId="44" xfId="3" applyFont="1" applyFill="1" applyBorder="1" applyAlignment="1">
      <alignment horizontal="center" vertical="center" wrapText="1"/>
    </xf>
    <xf numFmtId="49" fontId="23" fillId="4" borderId="44" xfId="3" applyNumberFormat="1" applyFont="1" applyFill="1" applyBorder="1" applyAlignment="1">
      <alignment horizontal="center" vertical="center" wrapText="1"/>
    </xf>
    <xf numFmtId="166" fontId="23" fillId="8" borderId="44" xfId="0" applyNumberFormat="1" applyFont="1" applyFill="1" applyBorder="1" applyAlignment="1">
      <alignment horizontal="center" vertical="center"/>
    </xf>
    <xf numFmtId="0" fontId="23" fillId="11" borderId="44" xfId="3" applyFont="1" applyFill="1" applyBorder="1" applyAlignment="1">
      <alignment horizontal="center" vertical="center" wrapText="1"/>
    </xf>
    <xf numFmtId="49" fontId="31" fillId="8" borderId="0" xfId="3" applyNumberFormat="1" applyFont="1" applyFill="1" applyBorder="1" applyAlignment="1">
      <alignment horizontal="center" vertical="center" wrapText="1"/>
    </xf>
    <xf numFmtId="49" fontId="24" fillId="8" borderId="0" xfId="3" applyNumberFormat="1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2" fontId="5" fillId="16" borderId="0" xfId="0" applyNumberFormat="1" applyFont="1" applyFill="1" applyAlignment="1">
      <alignment horizontal="center" vertical="center"/>
    </xf>
    <xf numFmtId="166" fontId="5" fillId="16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3" fillId="4" borderId="44" xfId="3" applyFont="1" applyFill="1" applyBorder="1" applyAlignment="1">
      <alignment horizontal="center" vertical="center"/>
    </xf>
    <xf numFmtId="0" fontId="27" fillId="8" borderId="40" xfId="3" applyFont="1" applyFill="1" applyBorder="1" applyAlignment="1">
      <alignment horizontal="center" vertical="center" wrapText="1"/>
    </xf>
    <xf numFmtId="167" fontId="1" fillId="8" borderId="0" xfId="0" applyNumberFormat="1" applyFont="1" applyFill="1" applyAlignment="1">
      <alignment horizontal="center" vertical="center"/>
    </xf>
    <xf numFmtId="49" fontId="31" fillId="8" borderId="82" xfId="3" applyNumberFormat="1" applyFont="1" applyFill="1" applyBorder="1" applyAlignment="1">
      <alignment horizontal="center" vertical="center" wrapText="1"/>
    </xf>
    <xf numFmtId="0" fontId="24" fillId="8" borderId="82" xfId="3" applyFont="1" applyFill="1" applyBorder="1" applyAlignment="1">
      <alignment horizontal="center" vertical="center" wrapText="1"/>
    </xf>
    <xf numFmtId="167" fontId="1" fillId="8" borderId="0" xfId="0" applyNumberFormat="1" applyFont="1" applyFill="1" applyAlignment="1">
      <alignment horizontal="center" vertical="center" wrapText="1"/>
    </xf>
    <xf numFmtId="0" fontId="22" fillId="8" borderId="39" xfId="3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left" wrapText="1"/>
    </xf>
    <xf numFmtId="0" fontId="30" fillId="4" borderId="44" xfId="0" applyFont="1" applyFill="1" applyBorder="1" applyAlignment="1">
      <alignment horizontal="left" vertical="top" wrapText="1"/>
    </xf>
    <xf numFmtId="0" fontId="26" fillId="4" borderId="44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vertical="top" wrapText="1"/>
    </xf>
    <xf numFmtId="0" fontId="30" fillId="4" borderId="44" xfId="0" applyFont="1" applyFill="1" applyBorder="1" applyAlignment="1">
      <alignment horizontal="left" vertical="center" wrapText="1"/>
    </xf>
    <xf numFmtId="0" fontId="30" fillId="4" borderId="97" xfId="0" applyFont="1" applyFill="1" applyBorder="1" applyAlignment="1">
      <alignment horizontal="center" vertical="center" wrapText="1"/>
    </xf>
    <xf numFmtId="166" fontId="23" fillId="4" borderId="97" xfId="0" applyNumberFormat="1" applyFont="1" applyFill="1" applyBorder="1" applyAlignment="1">
      <alignment horizontal="center" vertical="center"/>
    </xf>
    <xf numFmtId="0" fontId="30" fillId="4" borderId="97" xfId="0" applyFont="1" applyFill="1" applyBorder="1" applyAlignment="1">
      <alignment horizontal="left" wrapText="1"/>
    </xf>
    <xf numFmtId="2" fontId="23" fillId="4" borderId="97" xfId="1" applyNumberFormat="1" applyFont="1" applyFill="1" applyBorder="1" applyAlignment="1">
      <alignment horizontal="center" vertical="center"/>
    </xf>
    <xf numFmtId="166" fontId="31" fillId="4" borderId="97" xfId="1" applyNumberFormat="1" applyFont="1" applyFill="1" applyBorder="1" applyAlignment="1">
      <alignment horizontal="center" vertical="center"/>
    </xf>
    <xf numFmtId="166" fontId="23" fillId="4" borderId="97" xfId="1" applyNumberFormat="1" applyFont="1" applyFill="1" applyBorder="1" applyAlignment="1">
      <alignment horizontal="center" vertical="center"/>
    </xf>
    <xf numFmtId="0" fontId="29" fillId="4" borderId="44" xfId="0" applyFont="1" applyFill="1" applyBorder="1" applyAlignment="1" applyProtection="1">
      <alignment horizontal="center" vertical="center"/>
      <protection locked="0"/>
    </xf>
    <xf numFmtId="0" fontId="31" fillId="4" borderId="97" xfId="0" applyFont="1" applyFill="1" applyBorder="1" applyAlignment="1">
      <alignment horizontal="center" vertical="center"/>
    </xf>
    <xf numFmtId="0" fontId="23" fillId="4" borderId="97" xfId="3" applyFont="1" applyFill="1" applyBorder="1" applyAlignment="1">
      <alignment horizontal="center" vertical="center" wrapText="1"/>
    </xf>
    <xf numFmtId="2" fontId="23" fillId="4" borderId="97" xfId="3" applyNumberFormat="1" applyFont="1" applyFill="1" applyBorder="1" applyAlignment="1">
      <alignment horizontal="center" vertical="center" wrapText="1"/>
    </xf>
    <xf numFmtId="166" fontId="31" fillId="4" borderId="97" xfId="3" applyNumberFormat="1" applyFont="1" applyFill="1" applyBorder="1" applyAlignment="1">
      <alignment horizontal="center" vertical="center" wrapText="1"/>
    </xf>
    <xf numFmtId="166" fontId="31" fillId="4" borderId="86" xfId="0" applyNumberFormat="1" applyFont="1" applyFill="1" applyBorder="1" applyAlignment="1">
      <alignment horizontal="center" vertical="center"/>
    </xf>
    <xf numFmtId="0" fontId="31" fillId="4" borderId="44" xfId="3" applyFont="1" applyFill="1" applyBorder="1" applyAlignment="1">
      <alignment horizontal="center" vertical="center" wrapText="1"/>
    </xf>
    <xf numFmtId="0" fontId="31" fillId="4" borderId="86" xfId="3" applyFont="1" applyFill="1" applyBorder="1" applyAlignment="1">
      <alignment horizontal="center" vertical="center" wrapText="1"/>
    </xf>
    <xf numFmtId="0" fontId="30" fillId="4" borderId="86" xfId="0" applyFont="1" applyFill="1" applyBorder="1" applyAlignment="1">
      <alignment horizontal="left" wrapText="1"/>
    </xf>
    <xf numFmtId="4" fontId="23" fillId="4" borderId="97" xfId="3" applyNumberFormat="1" applyFont="1" applyFill="1" applyBorder="1" applyAlignment="1">
      <alignment horizontal="center" vertical="center"/>
    </xf>
    <xf numFmtId="0" fontId="23" fillId="4" borderId="44" xfId="3" applyFont="1" applyFill="1" applyBorder="1" applyAlignment="1">
      <alignment horizontal="center" vertical="center" wrapText="1"/>
    </xf>
    <xf numFmtId="166" fontId="31" fillId="4" borderId="44" xfId="1" applyNumberFormat="1" applyFont="1" applyFill="1" applyBorder="1" applyAlignment="1">
      <alignment horizontal="center" vertical="center" wrapText="1"/>
    </xf>
    <xf numFmtId="2" fontId="23" fillId="4" borderId="9" xfId="6" applyNumberFormat="1" applyFont="1" applyFill="1" applyBorder="1" applyAlignment="1">
      <alignment horizontal="center" vertical="center"/>
    </xf>
    <xf numFmtId="166" fontId="31" fillId="4" borderId="86" xfId="1" applyNumberFormat="1" applyFont="1" applyFill="1" applyBorder="1" applyAlignment="1">
      <alignment horizontal="center" vertical="center"/>
    </xf>
    <xf numFmtId="2" fontId="23" fillId="4" borderId="41" xfId="6" applyNumberFormat="1" applyFont="1" applyFill="1" applyBorder="1" applyAlignment="1">
      <alignment horizontal="center" vertical="center" wrapText="1"/>
    </xf>
    <xf numFmtId="166" fontId="23" fillId="4" borderId="86" xfId="0" applyNumberFormat="1" applyFont="1" applyFill="1" applyBorder="1" applyAlignment="1">
      <alignment horizontal="center" vertical="center" wrapText="1"/>
    </xf>
    <xf numFmtId="2" fontId="23" fillId="4" borderId="41" xfId="6" applyNumberFormat="1" applyFont="1" applyFill="1" applyBorder="1" applyAlignment="1">
      <alignment horizontal="center" vertical="center"/>
    </xf>
    <xf numFmtId="166" fontId="31" fillId="4" borderId="44" xfId="1" applyNumberFormat="1" applyFont="1" applyFill="1" applyBorder="1" applyAlignment="1">
      <alignment horizontal="center" vertical="center"/>
    </xf>
    <xf numFmtId="0" fontId="31" fillId="4" borderId="86" xfId="0" applyFont="1" applyFill="1" applyBorder="1" applyAlignment="1">
      <alignment horizontal="center" vertical="center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31" fillId="4" borderId="44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 applyProtection="1">
      <alignment horizontal="left" vertical="center" wrapText="1"/>
      <protection locked="0"/>
    </xf>
    <xf numFmtId="0" fontId="23" fillId="4" borderId="44" xfId="0" applyFont="1" applyFill="1" applyBorder="1" applyAlignment="1" applyProtection="1">
      <alignment horizontal="center" vertical="center"/>
      <protection locked="0"/>
    </xf>
    <xf numFmtId="2" fontId="23" fillId="4" borderId="44" xfId="6" applyNumberFormat="1" applyFont="1" applyFill="1" applyBorder="1" applyAlignment="1">
      <alignment horizontal="center" vertical="center"/>
    </xf>
    <xf numFmtId="49" fontId="31" fillId="4" borderId="44" xfId="3" applyNumberFormat="1" applyFont="1" applyFill="1" applyBorder="1" applyAlignment="1">
      <alignment horizontal="center" vertical="center" wrapText="1"/>
    </xf>
    <xf numFmtId="0" fontId="30" fillId="4" borderId="44" xfId="3" applyFont="1" applyFill="1" applyBorder="1" applyAlignment="1">
      <alignment horizontal="left" vertical="top" wrapText="1"/>
    </xf>
    <xf numFmtId="0" fontId="30" fillId="4" borderId="44" xfId="0" applyFont="1" applyFill="1" applyBorder="1" applyAlignment="1" applyProtection="1">
      <alignment horizontal="left" vertical="center" wrapText="1"/>
      <protection locked="0"/>
    </xf>
    <xf numFmtId="0" fontId="23" fillId="4" borderId="97" xfId="3" applyFont="1" applyFill="1" applyBorder="1" applyAlignment="1">
      <alignment horizontal="center" vertical="center"/>
    </xf>
    <xf numFmtId="2" fontId="23" fillId="4" borderId="44" xfId="1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left" wrapText="1"/>
    </xf>
    <xf numFmtId="0" fontId="23" fillId="4" borderId="44" xfId="0" applyFont="1" applyFill="1" applyBorder="1" applyAlignment="1">
      <alignment horizontal="left" vertical="center" wrapText="1"/>
    </xf>
    <xf numFmtId="49" fontId="23" fillId="4" borderId="44" xfId="3" applyNumberFormat="1" applyFont="1" applyFill="1" applyBorder="1" applyAlignment="1">
      <alignment horizontal="center" vertical="top" wrapText="1"/>
    </xf>
    <xf numFmtId="49" fontId="30" fillId="4" borderId="44" xfId="3" applyNumberFormat="1" applyFont="1" applyFill="1" applyBorder="1" applyAlignment="1">
      <alignment horizontal="center" vertical="center" wrapText="1"/>
    </xf>
    <xf numFmtId="166" fontId="23" fillId="4" borderId="44" xfId="3" applyNumberFormat="1" applyFont="1" applyFill="1" applyBorder="1" applyAlignment="1">
      <alignment horizontal="right" vertical="center"/>
    </xf>
    <xf numFmtId="0" fontId="3" fillId="8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1" fillId="8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49" fontId="31" fillId="8" borderId="40" xfId="3" applyNumberFormat="1" applyFont="1" applyFill="1" applyBorder="1" applyAlignment="1">
      <alignment horizontal="center" vertical="center" wrapText="1"/>
    </xf>
    <xf numFmtId="49" fontId="24" fillId="8" borderId="40" xfId="3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top"/>
    </xf>
    <xf numFmtId="167" fontId="1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 vertical="center"/>
    </xf>
    <xf numFmtId="0" fontId="1" fillId="0" borderId="0" xfId="8"/>
    <xf numFmtId="0" fontId="1" fillId="0" borderId="91" xfId="8" applyBorder="1"/>
    <xf numFmtId="0" fontId="1" fillId="0" borderId="86" xfId="8" applyBorder="1" applyAlignment="1">
      <alignment horizontal="center"/>
    </xf>
    <xf numFmtId="0" fontId="3" fillId="0" borderId="44" xfId="8" applyFont="1" applyBorder="1"/>
    <xf numFmtId="0" fontId="3" fillId="0" borderId="7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2" fontId="23" fillId="4" borderId="40" xfId="0" applyNumberFormat="1" applyFont="1" applyFill="1" applyBorder="1" applyAlignment="1">
      <alignment horizontal="center" vertical="center"/>
    </xf>
    <xf numFmtId="166" fontId="31" fillId="4" borderId="40" xfId="0" applyNumberFormat="1" applyFont="1" applyFill="1" applyBorder="1" applyAlignment="1">
      <alignment horizontal="center" vertical="center"/>
    </xf>
    <xf numFmtId="166" fontId="23" fillId="4" borderId="8" xfId="0" applyNumberFormat="1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wrapText="1"/>
    </xf>
    <xf numFmtId="0" fontId="24" fillId="4" borderId="12" xfId="0" applyFont="1" applyFill="1" applyBorder="1" applyAlignment="1">
      <alignment horizontal="center" wrapText="1"/>
    </xf>
    <xf numFmtId="0" fontId="31" fillId="4" borderId="12" xfId="0" applyFont="1" applyFill="1" applyBorder="1" applyAlignment="1">
      <alignment horizontal="center" vertical="center"/>
    </xf>
    <xf numFmtId="0" fontId="31" fillId="4" borderId="8" xfId="3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3" fillId="4" borderId="39" xfId="3" applyFont="1" applyFill="1" applyBorder="1" applyAlignment="1">
      <alignment horizontal="center" vertical="center" wrapText="1"/>
    </xf>
    <xf numFmtId="2" fontId="23" fillId="4" borderId="40" xfId="6" applyNumberFormat="1" applyFont="1" applyFill="1" applyBorder="1" applyAlignment="1">
      <alignment horizontal="center" vertical="center"/>
    </xf>
    <xf numFmtId="166" fontId="31" fillId="4" borderId="40" xfId="1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49" fontId="23" fillId="4" borderId="39" xfId="3" applyNumberFormat="1" applyFont="1" applyFill="1" applyBorder="1" applyAlignment="1">
      <alignment horizontal="center" vertical="top" wrapText="1"/>
    </xf>
    <xf numFmtId="49" fontId="31" fillId="4" borderId="40" xfId="3" applyNumberFormat="1" applyFont="1" applyFill="1" applyBorder="1" applyAlignment="1">
      <alignment horizontal="center" vertical="center" wrapText="1"/>
    </xf>
    <xf numFmtId="49" fontId="24" fillId="4" borderId="41" xfId="3" applyNumberFormat="1" applyFont="1" applyFill="1" applyBorder="1" applyAlignment="1">
      <alignment horizontal="center" vertical="center" wrapText="1"/>
    </xf>
    <xf numFmtId="49" fontId="24" fillId="4" borderId="44" xfId="3" applyNumberFormat="1" applyFont="1" applyFill="1" applyBorder="1" applyAlignment="1">
      <alignment horizontal="center" vertical="center" wrapText="1"/>
    </xf>
    <xf numFmtId="4" fontId="23" fillId="4" borderId="44" xfId="1" applyNumberFormat="1" applyFont="1" applyFill="1" applyBorder="1" applyAlignment="1">
      <alignment horizontal="right" vertical="center"/>
    </xf>
    <xf numFmtId="4" fontId="1" fillId="4" borderId="44" xfId="0" applyNumberFormat="1" applyFont="1" applyFill="1" applyBorder="1" applyAlignment="1">
      <alignment horizontal="right" vertical="center"/>
    </xf>
    <xf numFmtId="4" fontId="22" fillId="11" borderId="90" xfId="1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top"/>
    </xf>
    <xf numFmtId="4" fontId="9" fillId="11" borderId="49" xfId="0" applyNumberFormat="1" applyFont="1" applyFill="1" applyBorder="1" applyAlignment="1">
      <alignment horizontal="right" vertical="center"/>
    </xf>
    <xf numFmtId="4" fontId="5" fillId="11" borderId="49" xfId="0" applyNumberFormat="1" applyFont="1" applyFill="1" applyBorder="1" applyAlignment="1">
      <alignment horizontal="right" vertical="top"/>
    </xf>
    <xf numFmtId="4" fontId="5" fillId="11" borderId="50" xfId="0" applyNumberFormat="1" applyFont="1" applyFill="1" applyBorder="1" applyAlignment="1">
      <alignment horizontal="right" vertical="top"/>
    </xf>
    <xf numFmtId="4" fontId="19" fillId="11" borderId="0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right" vertical="top"/>
    </xf>
    <xf numFmtId="4" fontId="20" fillId="11" borderId="0" xfId="2" applyNumberFormat="1" applyFont="1" applyFill="1" applyBorder="1" applyAlignment="1">
      <alignment horizontal="right" vertical="center"/>
    </xf>
    <xf numFmtId="4" fontId="20" fillId="11" borderId="77" xfId="2" applyNumberFormat="1" applyFont="1" applyFill="1" applyBorder="1" applyAlignment="1">
      <alignment horizontal="right" vertical="center"/>
    </xf>
    <xf numFmtId="4" fontId="1" fillId="4" borderId="41" xfId="0" applyNumberFormat="1" applyFont="1" applyFill="1" applyBorder="1" applyAlignment="1">
      <alignment horizontal="right" vertical="center"/>
    </xf>
    <xf numFmtId="4" fontId="1" fillId="4" borderId="100" xfId="0" applyNumberFormat="1" applyFont="1" applyFill="1" applyBorder="1" applyAlignment="1">
      <alignment horizontal="right" vertical="center"/>
    </xf>
    <xf numFmtId="4" fontId="22" fillId="8" borderId="40" xfId="3" applyNumberFormat="1" applyFont="1" applyFill="1" applyBorder="1" applyAlignment="1">
      <alignment horizontal="right" vertical="center" wrapText="1"/>
    </xf>
    <xf numFmtId="4" fontId="1" fillId="8" borderId="44" xfId="0" applyNumberFormat="1" applyFont="1" applyFill="1" applyBorder="1" applyAlignment="1">
      <alignment horizontal="right" vertical="center"/>
    </xf>
    <xf numFmtId="4" fontId="3" fillId="4" borderId="41" xfId="0" applyNumberFormat="1" applyFont="1" applyFill="1" applyBorder="1" applyAlignment="1">
      <alignment horizontal="right" vertical="center"/>
    </xf>
    <xf numFmtId="4" fontId="22" fillId="4" borderId="44" xfId="0" applyNumberFormat="1" applyFont="1" applyFill="1" applyBorder="1" applyAlignment="1">
      <alignment horizontal="right" vertical="center"/>
    </xf>
    <xf numFmtId="4" fontId="22" fillId="4" borderId="11" xfId="0" applyNumberFormat="1" applyFont="1" applyFill="1" applyBorder="1" applyAlignment="1">
      <alignment horizontal="right" vertical="center"/>
    </xf>
    <xf numFmtId="4" fontId="22" fillId="4" borderId="39" xfId="0" applyNumberFormat="1" applyFont="1" applyFill="1" applyBorder="1" applyAlignment="1">
      <alignment horizontal="right" vertical="center"/>
    </xf>
    <xf numFmtId="4" fontId="22" fillId="8" borderId="44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Alignment="1">
      <alignment horizontal="right" vertical="center"/>
    </xf>
    <xf numFmtId="4" fontId="5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right" vertical="top"/>
    </xf>
    <xf numFmtId="4" fontId="5" fillId="16" borderId="0" xfId="0" applyNumberFormat="1" applyFont="1" applyFill="1" applyAlignment="1">
      <alignment horizontal="right" vertical="center"/>
    </xf>
    <xf numFmtId="4" fontId="5" fillId="16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center"/>
    </xf>
    <xf numFmtId="0" fontId="3" fillId="0" borderId="86" xfId="8" applyFont="1" applyBorder="1" applyAlignment="1">
      <alignment horizontal="center"/>
    </xf>
    <xf numFmtId="0" fontId="3" fillId="0" borderId="78" xfId="8" applyFont="1" applyBorder="1" applyAlignment="1">
      <alignment horizontal="center"/>
    </xf>
    <xf numFmtId="4" fontId="1" fillId="8" borderId="86" xfId="0" applyNumberFormat="1" applyFont="1" applyFill="1" applyBorder="1" applyAlignment="1">
      <alignment horizontal="right" vertical="center"/>
    </xf>
    <xf numFmtId="4" fontId="3" fillId="4" borderId="44" xfId="0" applyNumberFormat="1" applyFont="1" applyFill="1" applyBorder="1" applyAlignment="1">
      <alignment horizontal="right" vertical="center"/>
    </xf>
    <xf numFmtId="49" fontId="22" fillId="11" borderId="89" xfId="3" applyNumberFormat="1" applyFont="1" applyFill="1" applyBorder="1" applyAlignment="1">
      <alignment horizontal="center" vertical="center" wrapText="1"/>
    </xf>
    <xf numFmtId="0" fontId="22" fillId="8" borderId="39" xfId="3" applyFont="1" applyFill="1" applyBorder="1" applyAlignment="1">
      <alignment horizontal="center" vertical="top" wrapText="1"/>
    </xf>
    <xf numFmtId="0" fontId="22" fillId="11" borderId="39" xfId="3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center"/>
    </xf>
    <xf numFmtId="0" fontId="22" fillId="11" borderId="102" xfId="3" applyFont="1" applyFill="1" applyBorder="1" applyAlignment="1">
      <alignment horizontal="center" vertical="center" wrapText="1"/>
    </xf>
    <xf numFmtId="0" fontId="22" fillId="8" borderId="11" xfId="3" applyFont="1" applyFill="1" applyBorder="1" applyAlignment="1">
      <alignment horizontal="center" vertical="center" wrapText="1"/>
    </xf>
    <xf numFmtId="0" fontId="23" fillId="4" borderId="11" xfId="3" applyFont="1" applyFill="1" applyBorder="1" applyAlignment="1">
      <alignment horizontal="center" vertical="center" wrapText="1"/>
    </xf>
    <xf numFmtId="49" fontId="22" fillId="8" borderId="102" xfId="3" applyNumberFormat="1" applyFont="1" applyFill="1" applyBorder="1" applyAlignment="1">
      <alignment horizontal="center" vertical="top" wrapText="1"/>
    </xf>
    <xf numFmtId="0" fontId="23" fillId="4" borderId="86" xfId="0" applyFont="1" applyFill="1" applyBorder="1" applyAlignment="1">
      <alignment horizontal="center" vertical="center"/>
    </xf>
    <xf numFmtId="49" fontId="22" fillId="11" borderId="102" xfId="3" applyNumberFormat="1" applyFont="1" applyFill="1" applyBorder="1" applyAlignment="1">
      <alignment horizontal="center" vertical="top" wrapText="1"/>
    </xf>
    <xf numFmtId="0" fontId="23" fillId="4" borderId="86" xfId="0" applyFont="1" applyFill="1" applyBorder="1" applyAlignment="1" applyProtection="1">
      <alignment horizontal="center" vertical="center"/>
      <protection locked="0"/>
    </xf>
    <xf numFmtId="0" fontId="23" fillId="4" borderId="44" xfId="0" applyFont="1" applyFill="1" applyBorder="1" applyAlignment="1" applyProtection="1">
      <alignment horizontal="center" vertical="center" wrapText="1"/>
      <protection locked="0"/>
    </xf>
    <xf numFmtId="49" fontId="22" fillId="8" borderId="39" xfId="3" applyNumberFormat="1" applyFont="1" applyFill="1" applyBorder="1" applyAlignment="1">
      <alignment horizontal="center" vertical="top" wrapText="1"/>
    </xf>
    <xf numFmtId="49" fontId="19" fillId="11" borderId="14" xfId="0" applyNumberFormat="1" applyFont="1" applyFill="1" applyBorder="1" applyAlignment="1">
      <alignment horizontal="center" vertical="top"/>
    </xf>
    <xf numFmtId="49" fontId="21" fillId="11" borderId="14" xfId="0" applyNumberFormat="1" applyFont="1" applyFill="1" applyBorder="1" applyAlignment="1">
      <alignment horizontal="center" vertical="top"/>
    </xf>
    <xf numFmtId="0" fontId="21" fillId="11" borderId="14" xfId="0" applyFont="1" applyFill="1" applyBorder="1" applyAlignment="1">
      <alignment horizontal="center" vertical="top"/>
    </xf>
    <xf numFmtId="0" fontId="21" fillId="11" borderId="101" xfId="0" applyFont="1" applyFill="1" applyBorder="1" applyAlignment="1">
      <alignment horizontal="center" vertical="top"/>
    </xf>
    <xf numFmtId="4" fontId="5" fillId="11" borderId="77" xfId="0" applyNumberFormat="1" applyFont="1" applyFill="1" applyBorder="1" applyAlignment="1">
      <alignment horizontal="right" vertical="top"/>
    </xf>
    <xf numFmtId="4" fontId="5" fillId="11" borderId="45" xfId="0" applyNumberFormat="1" applyFont="1" applyFill="1" applyBorder="1" applyAlignment="1">
      <alignment horizontal="right" vertical="top"/>
    </xf>
    <xf numFmtId="4" fontId="5" fillId="11" borderId="93" xfId="0" applyNumberFormat="1" applyFont="1" applyFill="1" applyBorder="1" applyAlignment="1">
      <alignment horizontal="right" vertical="top"/>
    </xf>
    <xf numFmtId="0" fontId="22" fillId="11" borderId="89" xfId="3" applyFont="1" applyFill="1" applyBorder="1" applyAlignment="1">
      <alignment horizontal="center" vertical="center" wrapText="1"/>
    </xf>
    <xf numFmtId="2" fontId="22" fillId="11" borderId="89" xfId="0" applyNumberFormat="1" applyFont="1" applyFill="1" applyBorder="1" applyAlignment="1">
      <alignment horizontal="center" vertical="center" wrapText="1"/>
    </xf>
    <xf numFmtId="166" fontId="22" fillId="11" borderId="89" xfId="1" applyNumberFormat="1" applyFont="1" applyFill="1" applyBorder="1" applyAlignment="1">
      <alignment horizontal="center" vertical="center" wrapText="1"/>
    </xf>
    <xf numFmtId="4" fontId="3" fillId="11" borderId="89" xfId="0" applyNumberFormat="1" applyFont="1" applyFill="1" applyBorder="1" applyAlignment="1">
      <alignment horizontal="center" vertical="center" wrapText="1"/>
    </xf>
    <xf numFmtId="4" fontId="1" fillId="11" borderId="44" xfId="0" applyNumberFormat="1" applyFont="1" applyFill="1" applyBorder="1" applyAlignment="1">
      <alignment horizontal="right" vertical="center"/>
    </xf>
    <xf numFmtId="4" fontId="1" fillId="4" borderId="44" xfId="0" applyNumberFormat="1" applyFont="1" applyFill="1" applyBorder="1" applyAlignment="1">
      <alignment horizontal="right" vertical="center" wrapText="1"/>
    </xf>
    <xf numFmtId="4" fontId="3" fillId="8" borderId="44" xfId="0" applyNumberFormat="1" applyFont="1" applyFill="1" applyBorder="1" applyAlignment="1">
      <alignment horizontal="right" vertical="center"/>
    </xf>
    <xf numFmtId="4" fontId="23" fillId="4" borderId="44" xfId="3" applyNumberFormat="1" applyFont="1" applyFill="1" applyBorder="1" applyAlignment="1">
      <alignment horizontal="center" vertical="center"/>
    </xf>
    <xf numFmtId="166" fontId="23" fillId="4" borderId="44" xfId="1" applyNumberFormat="1" applyFont="1" applyFill="1" applyBorder="1" applyAlignment="1">
      <alignment horizontal="center" vertical="center"/>
    </xf>
    <xf numFmtId="0" fontId="6" fillId="11" borderId="57" xfId="0" applyNumberFormat="1" applyFont="1" applyFill="1" applyBorder="1" applyAlignment="1">
      <alignment vertical="top"/>
    </xf>
    <xf numFmtId="49" fontId="9" fillId="11" borderId="0" xfId="0" applyNumberFormat="1" applyFont="1" applyFill="1" applyBorder="1" applyAlignment="1">
      <alignment horizontal="center" vertical="top"/>
    </xf>
    <xf numFmtId="0" fontId="5" fillId="11" borderId="0" xfId="0" applyNumberFormat="1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top"/>
    </xf>
    <xf numFmtId="0" fontId="9" fillId="11" borderId="0" xfId="0" applyFont="1" applyFill="1" applyBorder="1" applyAlignment="1">
      <alignment horizontal="right" vertical="top"/>
    </xf>
    <xf numFmtId="0" fontId="9" fillId="11" borderId="0" xfId="0" applyFont="1" applyFill="1" applyBorder="1" applyAlignment="1">
      <alignment vertical="top"/>
    </xf>
    <xf numFmtId="0" fontId="9" fillId="11" borderId="57" xfId="0" applyNumberFormat="1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44" fontId="5" fillId="11" borderId="0" xfId="2" applyFont="1" applyFill="1" applyBorder="1" applyAlignment="1">
      <alignment vertical="top"/>
    </xf>
    <xf numFmtId="0" fontId="4" fillId="11" borderId="57" xfId="0" applyNumberFormat="1" applyFont="1" applyFill="1" applyBorder="1" applyAlignment="1">
      <alignment vertical="top"/>
    </xf>
    <xf numFmtId="9" fontId="9" fillId="11" borderId="0" xfId="0" applyNumberFormat="1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justify" vertical="top"/>
    </xf>
    <xf numFmtId="0" fontId="5" fillId="11" borderId="0" xfId="0" applyFont="1" applyFill="1" applyBorder="1" applyAlignment="1">
      <alignment vertical="top"/>
    </xf>
    <xf numFmtId="49" fontId="4" fillId="11" borderId="57" xfId="0" applyNumberFormat="1" applyFont="1" applyFill="1" applyBorder="1" applyAlignment="1">
      <alignment vertical="top"/>
    </xf>
    <xf numFmtId="49" fontId="4" fillId="11" borderId="0" xfId="0" applyNumberFormat="1" applyFont="1" applyFill="1" applyBorder="1" applyAlignment="1">
      <alignment horizontal="center" vertical="top"/>
    </xf>
    <xf numFmtId="0" fontId="4" fillId="11" borderId="95" xfId="0" applyFont="1" applyFill="1" applyBorder="1" applyAlignment="1">
      <alignment vertical="top"/>
    </xf>
    <xf numFmtId="49" fontId="4" fillId="11" borderId="77" xfId="0" applyNumberFormat="1" applyFont="1" applyFill="1" applyBorder="1" applyAlignment="1">
      <alignment horizontal="center" vertical="top"/>
    </xf>
    <xf numFmtId="0" fontId="5" fillId="11" borderId="77" xfId="0" applyNumberFormat="1" applyFont="1" applyFill="1" applyBorder="1" applyAlignment="1">
      <alignment vertical="top" wrapText="1"/>
    </xf>
    <xf numFmtId="0" fontId="9" fillId="11" borderId="77" xfId="0" applyFont="1" applyFill="1" applyBorder="1" applyAlignment="1">
      <alignment horizontal="left" vertical="top"/>
    </xf>
    <xf numFmtId="44" fontId="5" fillId="11" borderId="77" xfId="2" applyFont="1" applyFill="1" applyBorder="1" applyAlignment="1">
      <alignment vertical="top"/>
    </xf>
    <xf numFmtId="0" fontId="9" fillId="11" borderId="77" xfId="0" applyFont="1" applyFill="1" applyBorder="1" applyAlignment="1">
      <alignment vertical="top"/>
    </xf>
    <xf numFmtId="0" fontId="3" fillId="11" borderId="88" xfId="8" applyFont="1" applyFill="1" applyBorder="1" applyAlignment="1">
      <alignment horizontal="center"/>
    </xf>
    <xf numFmtId="0" fontId="3" fillId="11" borderId="89" xfId="8" applyFont="1" applyFill="1" applyBorder="1" applyAlignment="1">
      <alignment horizontal="center"/>
    </xf>
    <xf numFmtId="0" fontId="3" fillId="11" borderId="44" xfId="8" applyFont="1" applyFill="1" applyBorder="1" applyAlignment="1">
      <alignment vertical="center"/>
    </xf>
    <xf numFmtId="0" fontId="3" fillId="11" borderId="44" xfId="8" applyFont="1" applyFill="1" applyBorder="1"/>
    <xf numFmtId="49" fontId="3" fillId="11" borderId="44" xfId="8" applyNumberFormat="1" applyFont="1" applyFill="1" applyBorder="1"/>
    <xf numFmtId="4" fontId="1" fillId="11" borderId="41" xfId="0" applyNumberFormat="1" applyFont="1" applyFill="1" applyBorder="1" applyAlignment="1">
      <alignment horizontal="right" vertical="center"/>
    </xf>
    <xf numFmtId="0" fontId="23" fillId="6" borderId="39" xfId="0" applyFont="1" applyFill="1" applyBorder="1" applyAlignment="1">
      <alignment horizontal="center" vertical="center"/>
    </xf>
    <xf numFmtId="2" fontId="23" fillId="6" borderId="12" xfId="0" applyNumberFormat="1" applyFont="1" applyFill="1" applyBorder="1" applyAlignment="1">
      <alignment horizontal="center" vertical="center"/>
    </xf>
    <xf numFmtId="166" fontId="31" fillId="6" borderId="12" xfId="0" applyNumberFormat="1" applyFont="1" applyFill="1" applyBorder="1" applyAlignment="1">
      <alignment horizontal="center" vertical="center"/>
    </xf>
    <xf numFmtId="4" fontId="22" fillId="6" borderId="44" xfId="0" applyNumberFormat="1" applyFont="1" applyFill="1" applyBorder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0" fontId="31" fillId="6" borderId="40" xfId="0" applyFont="1" applyFill="1" applyBorder="1" applyAlignment="1">
      <alignment horizontal="center" vertical="center"/>
    </xf>
    <xf numFmtId="49" fontId="24" fillId="6" borderId="12" xfId="3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166" fontId="23" fillId="6" borderId="40" xfId="0" applyNumberFormat="1" applyFont="1" applyFill="1" applyBorder="1" applyAlignment="1">
      <alignment horizontal="center" vertical="center"/>
    </xf>
    <xf numFmtId="4" fontId="3" fillId="6" borderId="41" xfId="0" applyNumberFormat="1" applyFont="1" applyFill="1" applyBorder="1" applyAlignment="1">
      <alignment horizontal="right" vertical="center"/>
    </xf>
    <xf numFmtId="167" fontId="3" fillId="6" borderId="0" xfId="0" applyNumberFormat="1" applyFont="1" applyFill="1" applyAlignment="1">
      <alignment horizontal="center" vertical="center"/>
    </xf>
    <xf numFmtId="4" fontId="3" fillId="6" borderId="44" xfId="0" applyNumberFormat="1" applyFont="1" applyFill="1" applyBorder="1" applyAlignment="1">
      <alignment horizontal="right" vertical="center"/>
    </xf>
    <xf numFmtId="0" fontId="31" fillId="6" borderId="97" xfId="0" applyFont="1" applyFill="1" applyBorder="1" applyAlignment="1">
      <alignment horizontal="center" vertical="center"/>
    </xf>
    <xf numFmtId="49" fontId="24" fillId="6" borderId="97" xfId="3" applyNumberFormat="1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top"/>
    </xf>
    <xf numFmtId="0" fontId="31" fillId="6" borderId="44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5" fillId="6" borderId="0" xfId="0" applyFont="1" applyFill="1" applyAlignment="1">
      <alignment vertical="top"/>
    </xf>
    <xf numFmtId="49" fontId="23" fillId="6" borderId="44" xfId="3" applyNumberFormat="1" applyFont="1" applyFill="1" applyBorder="1" applyAlignment="1">
      <alignment horizontal="center" vertical="center" wrapText="1"/>
    </xf>
    <xf numFmtId="4" fontId="22" fillId="6" borderId="39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vertical="top" wrapText="1"/>
    </xf>
    <xf numFmtId="0" fontId="23" fillId="4" borderId="0" xfId="3" applyFont="1" applyFill="1" applyBorder="1" applyAlignment="1">
      <alignment horizontal="center" vertical="center"/>
    </xf>
    <xf numFmtId="2" fontId="23" fillId="4" borderId="0" xfId="1" applyNumberFormat="1" applyFont="1" applyFill="1" applyBorder="1" applyAlignment="1">
      <alignment horizontal="center" vertical="center"/>
    </xf>
    <xf numFmtId="166" fontId="22" fillId="4" borderId="0" xfId="3" applyNumberFormat="1" applyFont="1" applyFill="1" applyBorder="1" applyAlignment="1">
      <alignment horizontal="right" vertical="center"/>
    </xf>
    <xf numFmtId="4" fontId="3" fillId="4" borderId="45" xfId="0" applyNumberFormat="1" applyFont="1" applyFill="1" applyBorder="1" applyAlignment="1">
      <alignment horizontal="right" vertical="center"/>
    </xf>
    <xf numFmtId="4" fontId="22" fillId="6" borderId="44" xfId="1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0" fontId="31" fillId="11" borderId="44" xfId="3" applyFont="1" applyFill="1" applyBorder="1" applyAlignment="1">
      <alignment horizontal="center" vertical="center" wrapText="1"/>
    </xf>
    <xf numFmtId="0" fontId="31" fillId="6" borderId="44" xfId="3" applyFont="1" applyFill="1" applyBorder="1" applyAlignment="1">
      <alignment horizontal="center" vertical="center" wrapText="1"/>
    </xf>
    <xf numFmtId="0" fontId="27" fillId="6" borderId="44" xfId="3" applyFont="1" applyFill="1" applyBorder="1" applyAlignment="1">
      <alignment horizontal="center" vertical="center" wrapText="1"/>
    </xf>
    <xf numFmtId="0" fontId="5" fillId="13" borderId="0" xfId="0" applyFont="1" applyFill="1" applyAlignment="1">
      <alignment vertical="top"/>
    </xf>
    <xf numFmtId="167" fontId="3" fillId="13" borderId="0" xfId="0" applyNumberFormat="1" applyFont="1" applyFill="1" applyAlignment="1">
      <alignment horizontal="center" vertical="center"/>
    </xf>
    <xf numFmtId="4" fontId="3" fillId="11" borderId="88" xfId="0" applyNumberFormat="1" applyFont="1" applyFill="1" applyBorder="1" applyAlignment="1">
      <alignment horizontal="center" vertical="center" wrapText="1"/>
    </xf>
    <xf numFmtId="4" fontId="23" fillId="4" borderId="39" xfId="0" applyNumberFormat="1" applyFont="1" applyFill="1" applyBorder="1" applyAlignment="1">
      <alignment horizontal="right" vertical="center"/>
    </xf>
    <xf numFmtId="4" fontId="23" fillId="4" borderId="39" xfId="3" applyNumberFormat="1" applyFont="1" applyFill="1" applyBorder="1" applyAlignment="1">
      <alignment horizontal="right" vertical="center" wrapText="1"/>
    </xf>
    <xf numFmtId="4" fontId="1" fillId="11" borderId="44" xfId="0" applyNumberFormat="1" applyFont="1" applyFill="1" applyBorder="1" applyAlignment="1">
      <alignment vertical="center" wrapText="1"/>
    </xf>
    <xf numFmtId="4" fontId="23" fillId="4" borderId="10" xfId="0" applyNumberFormat="1" applyFont="1" applyFill="1" applyBorder="1" applyAlignment="1">
      <alignment horizontal="right" vertical="center"/>
    </xf>
    <xf numFmtId="4" fontId="1" fillId="8" borderId="44" xfId="0" applyNumberFormat="1" applyFont="1" applyFill="1" applyBorder="1" applyAlignment="1">
      <alignment horizontal="right" vertical="center"/>
    </xf>
    <xf numFmtId="4" fontId="1" fillId="8" borderId="44" xfId="0" applyNumberFormat="1" applyFont="1" applyFill="1" applyBorder="1" applyAlignment="1">
      <alignment vertical="center"/>
    </xf>
    <xf numFmtId="4" fontId="23" fillId="4" borderId="11" xfId="0" applyNumberFormat="1" applyFont="1" applyFill="1" applyBorder="1" applyAlignment="1">
      <alignment horizontal="right" vertical="center"/>
    </xf>
    <xf numFmtId="4" fontId="23" fillId="4" borderId="11" xfId="0" applyNumberFormat="1" applyFont="1" applyFill="1" applyBorder="1" applyAlignment="1">
      <alignment horizontal="right" vertical="center" wrapText="1"/>
    </xf>
    <xf numFmtId="4" fontId="1" fillId="11" borderId="44" xfId="0" applyNumberFormat="1" applyFont="1" applyFill="1" applyBorder="1" applyAlignment="1">
      <alignment vertical="center"/>
    </xf>
    <xf numFmtId="4" fontId="22" fillId="8" borderId="39" xfId="0" applyNumberFormat="1" applyFont="1" applyFill="1" applyBorder="1" applyAlignment="1">
      <alignment horizontal="right" vertical="center"/>
    </xf>
    <xf numFmtId="4" fontId="22" fillId="6" borderId="11" xfId="0" applyNumberFormat="1" applyFont="1" applyFill="1" applyBorder="1" applyAlignment="1">
      <alignment horizontal="right" vertical="center"/>
    </xf>
    <xf numFmtId="0" fontId="23" fillId="8" borderId="44" xfId="0" applyFont="1" applyFill="1" applyBorder="1" applyAlignment="1">
      <alignment vertical="center"/>
    </xf>
    <xf numFmtId="4" fontId="22" fillId="4" borderId="97" xfId="1" applyNumberFormat="1" applyFont="1" applyFill="1" applyBorder="1" applyAlignment="1">
      <alignment horizontal="right" vertical="center"/>
    </xf>
    <xf numFmtId="0" fontId="23" fillId="11" borderId="44" xfId="0" applyFont="1" applyFill="1" applyBorder="1" applyAlignment="1">
      <alignment vertical="center"/>
    </xf>
    <xf numFmtId="0" fontId="23" fillId="11" borderId="44" xfId="3" applyFont="1" applyFill="1" applyBorder="1" applyAlignment="1">
      <alignment vertical="center"/>
    </xf>
    <xf numFmtId="0" fontId="23" fillId="8" borderId="44" xfId="3" applyFont="1" applyFill="1" applyBorder="1" applyAlignment="1">
      <alignment horizontal="center" vertical="center" wrapText="1"/>
    </xf>
    <xf numFmtId="4" fontId="22" fillId="8" borderId="44" xfId="3" applyNumberFormat="1" applyFont="1" applyFill="1" applyBorder="1" applyAlignment="1">
      <alignment horizontal="right" vertical="center" wrapText="1"/>
    </xf>
    <xf numFmtId="4" fontId="23" fillId="11" borderId="44" xfId="3" applyNumberFormat="1" applyFont="1" applyFill="1" applyBorder="1" applyAlignment="1">
      <alignment horizontal="right" vertical="center" wrapText="1"/>
    </xf>
    <xf numFmtId="0" fontId="23" fillId="6" borderId="97" xfId="0" applyFont="1" applyFill="1" applyBorder="1" applyAlignment="1">
      <alignment horizontal="center"/>
    </xf>
    <xf numFmtId="0" fontId="24" fillId="6" borderId="100" xfId="0" applyFont="1" applyFill="1" applyBorder="1" applyAlignment="1">
      <alignment horizontal="center" vertical="center" wrapText="1"/>
    </xf>
    <xf numFmtId="4" fontId="23" fillId="4" borderId="97" xfId="1" applyNumberFormat="1" applyFont="1" applyFill="1" applyBorder="1" applyAlignment="1">
      <alignment horizontal="right" vertical="center"/>
    </xf>
    <xf numFmtId="166" fontId="22" fillId="4" borderId="44" xfId="3" applyNumberFormat="1" applyFont="1" applyFill="1" applyBorder="1" applyAlignment="1">
      <alignment horizontal="right" vertical="center"/>
    </xf>
    <xf numFmtId="49" fontId="22" fillId="8" borderId="14" xfId="3" applyNumberFormat="1" applyFont="1" applyFill="1" applyBorder="1" applyAlignment="1">
      <alignment horizontal="center" vertical="top" wrapText="1"/>
    </xf>
    <xf numFmtId="49" fontId="22" fillId="8" borderId="44" xfId="3" applyNumberFormat="1" applyFont="1" applyFill="1" applyBorder="1" applyAlignment="1">
      <alignment horizontal="center" vertical="top" wrapText="1"/>
    </xf>
    <xf numFmtId="0" fontId="3" fillId="4" borderId="44" xfId="8" applyFont="1" applyFill="1" applyBorder="1"/>
    <xf numFmtId="0" fontId="3" fillId="4" borderId="78" xfId="8" applyFont="1" applyFill="1" applyBorder="1" applyAlignment="1">
      <alignment horizontal="center"/>
    </xf>
    <xf numFmtId="0" fontId="1" fillId="4" borderId="0" xfId="0" applyFont="1" applyFill="1" applyAlignment="1">
      <alignment vertical="top"/>
    </xf>
    <xf numFmtId="0" fontId="3" fillId="4" borderId="44" xfId="8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top"/>
    </xf>
    <xf numFmtId="0" fontId="9" fillId="11" borderId="77" xfId="0" applyFont="1" applyFill="1" applyBorder="1" applyAlignment="1">
      <alignment horizontal="center" vertical="top"/>
    </xf>
    <xf numFmtId="0" fontId="9" fillId="11" borderId="12" xfId="0" applyFont="1" applyFill="1" applyBorder="1" applyAlignment="1">
      <alignment horizontal="center" vertical="top"/>
    </xf>
    <xf numFmtId="49" fontId="10" fillId="11" borderId="98" xfId="0" applyNumberFormat="1" applyFont="1" applyFill="1" applyBorder="1" applyAlignment="1">
      <alignment vertical="top"/>
    </xf>
    <xf numFmtId="49" fontId="9" fillId="11" borderId="12" xfId="0" applyNumberFormat="1" applyFont="1" applyFill="1" applyBorder="1" applyAlignment="1">
      <alignment horizontal="center" vertical="top"/>
    </xf>
    <xf numFmtId="0" fontId="5" fillId="11" borderId="12" xfId="0" applyNumberFormat="1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/>
    </xf>
    <xf numFmtId="0" fontId="9" fillId="11" borderId="12" xfId="0" applyFont="1" applyFill="1" applyBorder="1" applyAlignment="1">
      <alignment horizontal="right" vertical="top"/>
    </xf>
    <xf numFmtId="0" fontId="9" fillId="11" borderId="12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3" fillId="11" borderId="78" xfId="8" applyFont="1" applyFill="1" applyBorder="1" applyAlignment="1">
      <alignment horizontal="center"/>
    </xf>
    <xf numFmtId="0" fontId="3" fillId="11" borderId="0" xfId="0" applyFont="1" applyFill="1" applyAlignment="1">
      <alignment vertical="top"/>
    </xf>
    <xf numFmtId="0" fontId="1" fillId="11" borderId="0" xfId="0" applyFont="1" applyFill="1" applyAlignment="1">
      <alignment vertical="top"/>
    </xf>
    <xf numFmtId="10" fontId="5" fillId="11" borderId="0" xfId="0" applyNumberFormat="1" applyFont="1" applyFill="1" applyAlignment="1">
      <alignment vertical="top"/>
    </xf>
    <xf numFmtId="0" fontId="30" fillId="4" borderId="44" xfId="0" applyFont="1" applyFill="1" applyBorder="1" applyAlignment="1">
      <alignment horizontal="center" vertical="center" wrapText="1"/>
    </xf>
    <xf numFmtId="166" fontId="23" fillId="4" borderId="44" xfId="3" applyNumberFormat="1" applyFont="1" applyFill="1" applyBorder="1" applyAlignment="1">
      <alignment horizontal="center" vertical="center" wrapText="1"/>
    </xf>
    <xf numFmtId="4" fontId="1" fillId="4" borderId="86" xfId="0" applyNumberFormat="1" applyFont="1" applyFill="1" applyBorder="1" applyAlignment="1">
      <alignment horizontal="right" vertical="center"/>
    </xf>
    <xf numFmtId="4" fontId="1" fillId="8" borderId="97" xfId="0" applyNumberFormat="1" applyFont="1" applyFill="1" applyBorder="1" applyAlignment="1">
      <alignment horizontal="right" vertical="center"/>
    </xf>
    <xf numFmtId="4" fontId="1" fillId="8" borderId="41" xfId="0" applyNumberFormat="1" applyFont="1" applyFill="1" applyBorder="1" applyAlignment="1">
      <alignment horizontal="right" vertical="center"/>
    </xf>
    <xf numFmtId="4" fontId="3" fillId="4" borderId="44" xfId="0" applyNumberFormat="1" applyFont="1" applyFill="1" applyBorder="1" applyAlignment="1">
      <alignment vertical="center" wrapText="1"/>
    </xf>
    <xf numFmtId="4" fontId="1" fillId="4" borderId="44" xfId="0" applyNumberFormat="1" applyFont="1" applyFill="1" applyBorder="1" applyAlignment="1">
      <alignment vertical="center"/>
    </xf>
    <xf numFmtId="0" fontId="23" fillId="6" borderId="39" xfId="0" applyFont="1" applyFill="1" applyBorder="1" applyAlignment="1">
      <alignment horizontal="center" vertical="center"/>
    </xf>
    <xf numFmtId="49" fontId="23" fillId="8" borderId="39" xfId="3" applyNumberFormat="1" applyFont="1" applyFill="1" applyBorder="1" applyAlignment="1">
      <alignment horizontal="center" vertical="center" wrapText="1"/>
    </xf>
    <xf numFmtId="49" fontId="23" fillId="8" borderId="40" xfId="3" applyNumberFormat="1" applyFont="1" applyFill="1" applyBorder="1" applyAlignment="1">
      <alignment horizontal="center" vertical="center" wrapText="1"/>
    </xf>
    <xf numFmtId="0" fontId="23" fillId="8" borderId="44" xfId="3" applyFont="1" applyFill="1" applyBorder="1" applyAlignment="1">
      <alignment horizontal="center" vertical="center"/>
    </xf>
    <xf numFmtId="2" fontId="23" fillId="8" borderId="44" xfId="1" applyNumberFormat="1" applyFont="1" applyFill="1" applyBorder="1" applyAlignment="1">
      <alignment horizontal="center" vertical="center"/>
    </xf>
    <xf numFmtId="166" fontId="22" fillId="8" borderId="44" xfId="3" applyNumberFormat="1" applyFont="1" applyFill="1" applyBorder="1" applyAlignment="1">
      <alignment horizontal="right" vertical="center"/>
    </xf>
    <xf numFmtId="4" fontId="22" fillId="8" borderId="97" xfId="1" applyNumberFormat="1" applyFont="1" applyFill="1" applyBorder="1" applyAlignment="1">
      <alignment horizontal="right" vertical="center"/>
    </xf>
    <xf numFmtId="4" fontId="3" fillId="11" borderId="41" xfId="0" applyNumberFormat="1" applyFont="1" applyFill="1" applyBorder="1" applyAlignment="1">
      <alignment horizontal="right" vertical="center"/>
    </xf>
    <xf numFmtId="0" fontId="23" fillId="6" borderId="10" xfId="0" applyFont="1" applyFill="1" applyBorder="1" applyAlignment="1" applyProtection="1">
      <alignment horizontal="center" vertical="center"/>
      <protection locked="0"/>
    </xf>
    <xf numFmtId="0" fontId="31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 applyProtection="1">
      <alignment horizontal="center" vertical="center" wrapText="1"/>
      <protection locked="0"/>
    </xf>
    <xf numFmtId="4" fontId="23" fillId="6" borderId="10" xfId="3" applyNumberFormat="1" applyFont="1" applyFill="1" applyBorder="1" applyAlignment="1">
      <alignment horizontal="center" vertical="center"/>
    </xf>
    <xf numFmtId="2" fontId="23" fillId="6" borderId="12" xfId="1" applyNumberFormat="1" applyFont="1" applyFill="1" applyBorder="1" applyAlignment="1">
      <alignment horizontal="center" vertical="center"/>
    </xf>
    <xf numFmtId="166" fontId="31" fillId="6" borderId="12" xfId="1" applyNumberFormat="1" applyFont="1" applyFill="1" applyBorder="1" applyAlignment="1">
      <alignment horizontal="center" vertical="center"/>
    </xf>
    <xf numFmtId="166" fontId="23" fillId="6" borderId="12" xfId="1" applyNumberFormat="1" applyFont="1" applyFill="1" applyBorder="1" applyAlignment="1">
      <alignment horizontal="center" vertical="center"/>
    </xf>
    <xf numFmtId="166" fontId="23" fillId="6" borderId="8" xfId="0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 wrapText="1"/>
    </xf>
    <xf numFmtId="0" fontId="23" fillId="7" borderId="10" xfId="3" applyFont="1" applyFill="1" applyBorder="1" applyAlignment="1">
      <alignment horizontal="center" vertical="center"/>
    </xf>
    <xf numFmtId="2" fontId="23" fillId="7" borderId="40" xfId="1" applyNumberFormat="1" applyFont="1" applyFill="1" applyBorder="1" applyAlignment="1">
      <alignment horizontal="center" vertical="center"/>
    </xf>
    <xf numFmtId="166" fontId="23" fillId="7" borderId="12" xfId="1" applyNumberFormat="1" applyFont="1" applyFill="1" applyBorder="1" applyAlignment="1">
      <alignment horizontal="center" vertical="center"/>
    </xf>
    <xf numFmtId="166" fontId="23" fillId="7" borderId="8" xfId="0" applyNumberFormat="1" applyFont="1" applyFill="1" applyBorder="1" applyAlignment="1">
      <alignment horizontal="center" vertical="center"/>
    </xf>
    <xf numFmtId="4" fontId="22" fillId="7" borderId="39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167" fontId="1" fillId="7" borderId="0" xfId="0" applyNumberFormat="1" applyFont="1" applyFill="1" applyAlignment="1">
      <alignment horizontal="center" vertical="center"/>
    </xf>
    <xf numFmtId="0" fontId="23" fillId="4" borderId="44" xfId="0" applyFont="1" applyFill="1" applyBorder="1" applyAlignment="1">
      <alignment vertical="center"/>
    </xf>
    <xf numFmtId="4" fontId="1" fillId="4" borderId="103" xfId="0" applyNumberFormat="1" applyFont="1" applyFill="1" applyBorder="1" applyAlignment="1">
      <alignment horizontal="right" vertical="center"/>
    </xf>
    <xf numFmtId="4" fontId="1" fillId="4" borderId="94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2" fillId="6" borderId="40" xfId="0" applyFont="1" applyFill="1" applyBorder="1" applyAlignment="1">
      <alignment horizontal="center" vertical="center" wrapText="1"/>
    </xf>
    <xf numFmtId="2" fontId="23" fillId="6" borderId="40" xfId="0" applyNumberFormat="1" applyFont="1" applyFill="1" applyBorder="1" applyAlignment="1">
      <alignment horizontal="center" vertical="center"/>
    </xf>
    <xf numFmtId="166" fontId="31" fillId="6" borderId="40" xfId="0" applyNumberFormat="1" applyFont="1" applyFill="1" applyBorder="1" applyAlignment="1">
      <alignment horizontal="center" vertical="center"/>
    </xf>
    <xf numFmtId="4" fontId="22" fillId="6" borderId="8" xfId="0" applyNumberFormat="1" applyFont="1" applyFill="1" applyBorder="1" applyAlignment="1">
      <alignment horizontal="right" vertical="center"/>
    </xf>
    <xf numFmtId="4" fontId="3" fillId="6" borderId="44" xfId="0" applyNumberFormat="1" applyFont="1" applyFill="1" applyBorder="1" applyAlignment="1">
      <alignment horizontal="right" vertical="top"/>
    </xf>
    <xf numFmtId="4" fontId="1" fillId="6" borderId="0" xfId="0" applyNumberFormat="1" applyFont="1" applyFill="1" applyAlignment="1">
      <alignment horizontal="center"/>
    </xf>
    <xf numFmtId="167" fontId="1" fillId="13" borderId="0" xfId="0" applyNumberFormat="1" applyFont="1" applyFill="1" applyAlignment="1">
      <alignment horizontal="center" vertical="center"/>
    </xf>
    <xf numFmtId="49" fontId="23" fillId="7" borderId="44" xfId="3" applyNumberFormat="1" applyFont="1" applyFill="1" applyBorder="1" applyAlignment="1">
      <alignment horizontal="center" vertical="center" wrapText="1"/>
    </xf>
    <xf numFmtId="0" fontId="31" fillId="7" borderId="39" xfId="3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top" wrapText="1"/>
    </xf>
    <xf numFmtId="2" fontId="23" fillId="7" borderId="44" xfId="3" applyNumberFormat="1" applyFont="1" applyFill="1" applyBorder="1" applyAlignment="1">
      <alignment horizontal="center" vertical="center" wrapText="1"/>
    </xf>
    <xf numFmtId="166" fontId="31" fillId="7" borderId="44" xfId="3" applyNumberFormat="1" applyFont="1" applyFill="1" applyBorder="1" applyAlignment="1">
      <alignment horizontal="center" vertical="center" wrapText="1"/>
    </xf>
    <xf numFmtId="166" fontId="23" fillId="7" borderId="39" xfId="0" applyNumberFormat="1" applyFont="1" applyFill="1" applyBorder="1" applyAlignment="1">
      <alignment horizontal="center" vertical="center"/>
    </xf>
    <xf numFmtId="4" fontId="22" fillId="7" borderId="10" xfId="0" applyNumberFormat="1" applyFont="1" applyFill="1" applyBorder="1" applyAlignment="1">
      <alignment horizontal="right" vertical="center"/>
    </xf>
    <xf numFmtId="4" fontId="3" fillId="7" borderId="100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horizontal="center" vertical="center"/>
    </xf>
    <xf numFmtId="0" fontId="5" fillId="7" borderId="0" xfId="0" applyFont="1" applyFill="1" applyAlignment="1"/>
    <xf numFmtId="4" fontId="1" fillId="0" borderId="44" xfId="0" applyNumberFormat="1" applyFont="1" applyBorder="1" applyAlignment="1">
      <alignment horizontal="right" vertical="top"/>
    </xf>
    <xf numFmtId="4" fontId="3" fillId="0" borderId="44" xfId="0" applyNumberFormat="1" applyFont="1" applyBorder="1" applyAlignment="1">
      <alignment horizontal="right" vertical="top"/>
    </xf>
    <xf numFmtId="4" fontId="3" fillId="7" borderId="44" xfId="0" applyNumberFormat="1" applyFont="1" applyFill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center"/>
    </xf>
    <xf numFmtId="4" fontId="1" fillId="7" borderId="0" xfId="0" applyNumberFormat="1" applyFont="1" applyFill="1" applyAlignment="1">
      <alignment horizontal="center" vertical="top"/>
    </xf>
    <xf numFmtId="0" fontId="1" fillId="4" borderId="44" xfId="0" applyFont="1" applyFill="1" applyBorder="1" applyAlignment="1">
      <alignment horizontal="center" vertical="center"/>
    </xf>
    <xf numFmtId="167" fontId="1" fillId="4" borderId="44" xfId="0" applyNumberFormat="1" applyFont="1" applyFill="1" applyBorder="1" applyAlignment="1">
      <alignment horizontal="right" vertical="center"/>
    </xf>
    <xf numFmtId="166" fontId="31" fillId="4" borderId="44" xfId="3" applyNumberFormat="1" applyFont="1" applyFill="1" applyBorder="1" applyAlignment="1">
      <alignment horizontal="center" vertical="center" wrapText="1"/>
    </xf>
    <xf numFmtId="166" fontId="23" fillId="4" borderId="39" xfId="3" applyNumberFormat="1" applyFont="1" applyFill="1" applyBorder="1" applyAlignment="1">
      <alignment horizontal="center" vertical="center" wrapText="1"/>
    </xf>
    <xf numFmtId="4" fontId="23" fillId="4" borderId="14" xfId="0" applyNumberFormat="1" applyFont="1" applyFill="1" applyBorder="1" applyAlignment="1">
      <alignment horizontal="right" vertical="center"/>
    </xf>
    <xf numFmtId="166" fontId="23" fillId="4" borderId="39" xfId="0" applyNumberFormat="1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top" wrapText="1"/>
    </xf>
    <xf numFmtId="4" fontId="3" fillId="4" borderId="100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vertical="top" wrapText="1"/>
    </xf>
    <xf numFmtId="0" fontId="24" fillId="8" borderId="40" xfId="0" applyFont="1" applyFill="1" applyBorder="1" applyAlignment="1">
      <alignment horizontal="center" vertical="top" wrapText="1"/>
    </xf>
    <xf numFmtId="49" fontId="23" fillId="8" borderId="44" xfId="3" applyNumberFormat="1" applyFont="1" applyFill="1" applyBorder="1" applyAlignment="1">
      <alignment horizontal="center" vertical="center" wrapText="1"/>
    </xf>
    <xf numFmtId="2" fontId="23" fillId="8" borderId="44" xfId="3" applyNumberFormat="1" applyFont="1" applyFill="1" applyBorder="1" applyAlignment="1">
      <alignment horizontal="center" vertical="center" wrapText="1"/>
    </xf>
    <xf numFmtId="166" fontId="31" fillId="8" borderId="44" xfId="3" applyNumberFormat="1" applyFont="1" applyFill="1" applyBorder="1" applyAlignment="1">
      <alignment horizontal="center" vertical="center" wrapText="1"/>
    </xf>
    <xf numFmtId="166" fontId="23" fillId="8" borderId="39" xfId="0" applyNumberFormat="1" applyFont="1" applyFill="1" applyBorder="1" applyAlignment="1">
      <alignment horizontal="center" vertical="center"/>
    </xf>
    <xf numFmtId="4" fontId="3" fillId="8" borderId="100" xfId="0" applyNumberFormat="1" applyFont="1" applyFill="1" applyBorder="1" applyAlignment="1">
      <alignment horizontal="right" vertical="center"/>
    </xf>
    <xf numFmtId="0" fontId="3" fillId="8" borderId="0" xfId="0" applyFont="1" applyFill="1" applyAlignment="1">
      <alignment vertical="top" wrapText="1"/>
    </xf>
    <xf numFmtId="0" fontId="5" fillId="8" borderId="0" xfId="0" applyFont="1" applyFill="1" applyAlignment="1"/>
    <xf numFmtId="4" fontId="22" fillId="8" borderId="44" xfId="1" applyNumberFormat="1" applyFont="1" applyFill="1" applyBorder="1" applyAlignment="1">
      <alignment horizontal="right" vertical="center"/>
    </xf>
    <xf numFmtId="4" fontId="3" fillId="6" borderId="93" xfId="0" applyNumberFormat="1" applyFont="1" applyFill="1" applyBorder="1" applyAlignment="1">
      <alignment horizontal="right" vertical="center"/>
    </xf>
    <xf numFmtId="4" fontId="1" fillId="6" borderId="44" xfId="0" applyNumberFormat="1" applyFont="1" applyFill="1" applyBorder="1" applyAlignment="1">
      <alignment horizontal="right" vertical="top"/>
    </xf>
    <xf numFmtId="4" fontId="1" fillId="8" borderId="44" xfId="0" applyNumberFormat="1" applyFont="1" applyFill="1" applyBorder="1" applyAlignment="1">
      <alignment horizontal="right" vertical="top"/>
    </xf>
    <xf numFmtId="167" fontId="31" fillId="4" borderId="44" xfId="3" applyNumberFormat="1" applyFont="1" applyFill="1" applyBorder="1" applyAlignment="1">
      <alignment horizontal="center" vertical="center" wrapText="1"/>
    </xf>
    <xf numFmtId="166" fontId="23" fillId="4" borderId="44" xfId="3" applyNumberFormat="1" applyFont="1" applyFill="1" applyBorder="1" applyAlignment="1">
      <alignment horizontal="center" vertical="center"/>
    </xf>
    <xf numFmtId="167" fontId="1" fillId="4" borderId="44" xfId="0" applyNumberFormat="1" applyFont="1" applyFill="1" applyBorder="1" applyAlignment="1">
      <alignment horizontal="center" vertical="center"/>
    </xf>
    <xf numFmtId="4" fontId="3" fillId="8" borderId="44" xfId="0" applyNumberFormat="1" applyFont="1" applyFill="1" applyBorder="1" applyAlignment="1">
      <alignment horizontal="right" vertical="top"/>
    </xf>
    <xf numFmtId="43" fontId="3" fillId="11" borderId="89" xfId="1" applyFont="1" applyFill="1" applyBorder="1" applyAlignment="1">
      <alignment horizontal="right"/>
    </xf>
    <xf numFmtId="43" fontId="3" fillId="0" borderId="86" xfId="1" applyFont="1" applyBorder="1" applyAlignment="1">
      <alignment horizontal="right"/>
    </xf>
    <xf numFmtId="43" fontId="1" fillId="0" borderId="86" xfId="1" applyBorder="1" applyAlignment="1">
      <alignment horizontal="right"/>
    </xf>
    <xf numFmtId="43" fontId="3" fillId="11" borderId="44" xfId="1" applyFont="1" applyFill="1" applyBorder="1" applyAlignment="1">
      <alignment horizontal="right"/>
    </xf>
    <xf numFmtId="43" fontId="3" fillId="4" borderId="44" xfId="1" applyFont="1" applyFill="1" applyBorder="1" applyAlignment="1">
      <alignment horizontal="right"/>
    </xf>
    <xf numFmtId="43" fontId="3" fillId="0" borderId="44" xfId="1" applyFont="1" applyFill="1" applyBorder="1" applyAlignment="1">
      <alignment horizontal="right"/>
    </xf>
    <xf numFmtId="43" fontId="3" fillId="8" borderId="0" xfId="1" applyFont="1" applyFill="1" applyAlignment="1">
      <alignment horizontal="right" vertical="top"/>
    </xf>
    <xf numFmtId="43" fontId="3" fillId="4" borderId="44" xfId="1" applyFont="1" applyFill="1" applyBorder="1" applyAlignment="1">
      <alignment horizontal="left"/>
    </xf>
    <xf numFmtId="43" fontId="3" fillId="11" borderId="44" xfId="1" applyFont="1" applyFill="1" applyBorder="1" applyAlignment="1">
      <alignment horizontal="left"/>
    </xf>
    <xf numFmtId="43" fontId="3" fillId="11" borderId="88" xfId="1" applyFont="1" applyFill="1" applyBorder="1" applyAlignment="1">
      <alignment horizontal="right"/>
    </xf>
    <xf numFmtId="43" fontId="5" fillId="4" borderId="0" xfId="1" applyFont="1" applyFill="1" applyAlignment="1">
      <alignment vertical="top"/>
    </xf>
    <xf numFmtId="43" fontId="3" fillId="4" borderId="0" xfId="1" applyFont="1" applyFill="1" applyAlignment="1">
      <alignment horizontal="right" vertical="top"/>
    </xf>
    <xf numFmtId="43" fontId="5" fillId="4" borderId="0" xfId="1" applyFont="1" applyFill="1" applyAlignment="1">
      <alignment horizontal="right" vertical="top" wrapText="1"/>
    </xf>
    <xf numFmtId="43" fontId="5" fillId="4" borderId="0" xfId="1" applyFont="1" applyFill="1" applyAlignment="1">
      <alignment horizontal="right" vertical="top"/>
    </xf>
    <xf numFmtId="43" fontId="5" fillId="4" borderId="0" xfId="1" applyFont="1" applyFill="1" applyAlignment="1">
      <alignment horizontal="right" vertical="center"/>
    </xf>
    <xf numFmtId="43" fontId="20" fillId="4" borderId="0" xfId="1" applyFont="1" applyFill="1" applyAlignment="1">
      <alignment horizontal="right" vertical="center" wrapText="1"/>
    </xf>
    <xf numFmtId="43" fontId="20" fillId="4" borderId="0" xfId="1" applyFont="1" applyFill="1" applyAlignment="1">
      <alignment horizontal="right" vertical="center"/>
    </xf>
    <xf numFmtId="43" fontId="5" fillId="4" borderId="0" xfId="1" applyFont="1" applyFill="1" applyAlignment="1">
      <alignment horizontal="right"/>
    </xf>
    <xf numFmtId="43" fontId="21" fillId="4" borderId="0" xfId="1" applyFont="1" applyFill="1" applyAlignment="1">
      <alignment horizontal="right" vertical="center" wrapText="1"/>
    </xf>
    <xf numFmtId="43" fontId="21" fillId="4" borderId="0" xfId="1" applyFont="1" applyFill="1" applyAlignment="1">
      <alignment horizontal="right" vertical="center"/>
    </xf>
    <xf numFmtId="43" fontId="20" fillId="4" borderId="0" xfId="1" applyFont="1" applyFill="1" applyBorder="1" applyAlignment="1">
      <alignment horizontal="right" vertical="center" wrapText="1"/>
    </xf>
    <xf numFmtId="43" fontId="20" fillId="4" borderId="0" xfId="1" applyFont="1" applyFill="1" applyBorder="1" applyAlignment="1">
      <alignment horizontal="right" vertical="center"/>
    </xf>
    <xf numFmtId="43" fontId="3" fillId="11" borderId="44" xfId="1" applyFont="1" applyFill="1" applyBorder="1" applyAlignment="1">
      <alignment horizontal="center"/>
    </xf>
    <xf numFmtId="43" fontId="1" fillId="0" borderId="44" xfId="1" applyBorder="1"/>
    <xf numFmtId="43" fontId="3" fillId="0" borderId="44" xfId="1" applyFont="1" applyFill="1" applyBorder="1" applyAlignment="1">
      <alignment horizontal="left"/>
    </xf>
    <xf numFmtId="43" fontId="32" fillId="11" borderId="44" xfId="1" applyFont="1" applyFill="1" applyBorder="1" applyAlignment="1">
      <alignment horizontal="left"/>
    </xf>
    <xf numFmtId="0" fontId="33" fillId="4" borderId="0" xfId="0" applyFont="1" applyFill="1" applyAlignment="1">
      <alignment vertical="top"/>
    </xf>
    <xf numFmtId="0" fontId="33" fillId="4" borderId="78" xfId="8" applyFont="1" applyFill="1" applyBorder="1" applyAlignment="1">
      <alignment horizontal="center"/>
    </xf>
    <xf numFmtId="0" fontId="33" fillId="4" borderId="44" xfId="8" applyFont="1" applyFill="1" applyBorder="1" applyAlignment="1">
      <alignment vertical="center"/>
    </xf>
    <xf numFmtId="43" fontId="33" fillId="4" borderId="44" xfId="1" applyFont="1" applyFill="1" applyBorder="1" applyAlignment="1">
      <alignment horizontal="right"/>
    </xf>
    <xf numFmtId="43" fontId="33" fillId="4" borderId="44" xfId="1" applyFont="1" applyFill="1" applyBorder="1" applyAlignment="1">
      <alignment horizontal="left"/>
    </xf>
    <xf numFmtId="0" fontId="34" fillId="4" borderId="0" xfId="0" applyFont="1" applyFill="1" applyAlignment="1">
      <alignment vertical="top"/>
    </xf>
    <xf numFmtId="10" fontId="3" fillId="11" borderId="44" xfId="10" applyNumberFormat="1" applyFont="1" applyFill="1" applyBorder="1" applyAlignment="1">
      <alignment horizontal="center" vertical="center"/>
    </xf>
    <xf numFmtId="0" fontId="3" fillId="0" borderId="44" xfId="10" applyNumberFormat="1" applyFont="1" applyBorder="1" applyAlignment="1">
      <alignment horizontal="center" vertical="center"/>
    </xf>
    <xf numFmtId="10" fontId="3" fillId="4" borderId="44" xfId="10" applyNumberFormat="1" applyFont="1" applyFill="1" applyBorder="1" applyAlignment="1">
      <alignment horizontal="center" vertical="center"/>
    </xf>
    <xf numFmtId="10" fontId="3" fillId="0" borderId="44" xfId="10" applyNumberFormat="1" applyFont="1" applyBorder="1" applyAlignment="1">
      <alignment horizontal="center" vertical="center"/>
    </xf>
    <xf numFmtId="10" fontId="33" fillId="4" borderId="44" xfId="10" applyNumberFormat="1" applyFont="1" applyFill="1" applyBorder="1" applyAlignment="1">
      <alignment horizontal="center" vertical="center"/>
    </xf>
    <xf numFmtId="9" fontId="3" fillId="11" borderId="44" xfId="10" applyNumberFormat="1" applyFont="1" applyFill="1" applyBorder="1" applyAlignment="1">
      <alignment horizontal="center" vertical="center"/>
    </xf>
    <xf numFmtId="10" fontId="3" fillId="11" borderId="44" xfId="8" applyNumberFormat="1" applyFont="1" applyFill="1" applyBorder="1" applyAlignment="1">
      <alignment horizontal="center" vertical="center"/>
    </xf>
    <xf numFmtId="10" fontId="3" fillId="4" borderId="44" xfId="8" applyNumberFormat="1" applyFont="1" applyFill="1" applyBorder="1" applyAlignment="1">
      <alignment horizontal="center" vertical="center"/>
    </xf>
    <xf numFmtId="166" fontId="23" fillId="4" borderId="11" xfId="0" applyNumberFormat="1" applyFont="1" applyFill="1" applyBorder="1" applyAlignment="1">
      <alignment horizontal="center" vertical="center"/>
    </xf>
    <xf numFmtId="4" fontId="23" fillId="4" borderId="44" xfId="0" applyNumberFormat="1" applyFont="1" applyFill="1" applyBorder="1" applyAlignment="1">
      <alignment horizontal="right" vertical="center"/>
    </xf>
    <xf numFmtId="0" fontId="23" fillId="6" borderId="39" xfId="3" applyFont="1" applyFill="1" applyBorder="1" applyAlignment="1">
      <alignment horizontal="center" vertical="center" wrapText="1"/>
    </xf>
    <xf numFmtId="0" fontId="23" fillId="6" borderId="40" xfId="3" applyFont="1" applyFill="1" applyBorder="1" applyAlignment="1">
      <alignment horizontal="center" vertical="center" wrapText="1"/>
    </xf>
    <xf numFmtId="0" fontId="23" fillId="6" borderId="41" xfId="3" applyFont="1" applyFill="1" applyBorder="1" applyAlignment="1">
      <alignment horizontal="center" vertical="center" wrapText="1"/>
    </xf>
    <xf numFmtId="49" fontId="24" fillId="8" borderId="39" xfId="3" applyNumberFormat="1" applyFont="1" applyFill="1" applyBorder="1" applyAlignment="1">
      <alignment horizontal="center" vertical="center" wrapText="1"/>
    </xf>
    <xf numFmtId="49" fontId="24" fillId="8" borderId="40" xfId="3" applyNumberFormat="1" applyFont="1" applyFill="1" applyBorder="1" applyAlignment="1">
      <alignment horizontal="center" vertical="center" wrapText="1"/>
    </xf>
    <xf numFmtId="49" fontId="24" fillId="8" borderId="41" xfId="3" applyNumberFormat="1" applyFont="1" applyFill="1" applyBorder="1" applyAlignment="1">
      <alignment horizontal="center" vertical="center" wrapText="1"/>
    </xf>
    <xf numFmtId="49" fontId="24" fillId="8" borderId="39" xfId="3" applyNumberFormat="1" applyFont="1" applyFill="1" applyBorder="1" applyAlignment="1">
      <alignment horizontal="center" vertical="center"/>
    </xf>
    <xf numFmtId="49" fontId="24" fillId="8" borderId="41" xfId="3" applyNumberFormat="1" applyFont="1" applyFill="1" applyBorder="1" applyAlignment="1">
      <alignment horizontal="center" vertical="center"/>
    </xf>
    <xf numFmtId="49" fontId="23" fillId="6" borderId="39" xfId="3" applyNumberFormat="1" applyFont="1" applyFill="1" applyBorder="1" applyAlignment="1">
      <alignment horizontal="center" vertical="center" wrapText="1"/>
    </xf>
    <xf numFmtId="49" fontId="23" fillId="6" borderId="40" xfId="3" applyNumberFormat="1" applyFont="1" applyFill="1" applyBorder="1" applyAlignment="1">
      <alignment horizontal="center" vertical="center" wrapText="1"/>
    </xf>
    <xf numFmtId="49" fontId="23" fillId="6" borderId="41" xfId="3" applyNumberFormat="1" applyFont="1" applyFill="1" applyBorder="1" applyAlignment="1">
      <alignment horizontal="center" vertical="center" wrapText="1"/>
    </xf>
    <xf numFmtId="166" fontId="22" fillId="6" borderId="44" xfId="3" applyNumberFormat="1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49" fontId="18" fillId="11" borderId="14" xfId="0" applyNumberFormat="1" applyFont="1" applyFill="1" applyBorder="1" applyAlignment="1">
      <alignment horizontal="left" vertical="top" wrapText="1"/>
    </xf>
    <xf numFmtId="49" fontId="18" fillId="11" borderId="0" xfId="0" applyNumberFormat="1" applyFont="1" applyFill="1" applyBorder="1" applyAlignment="1">
      <alignment horizontal="left" vertical="top" wrapText="1"/>
    </xf>
    <xf numFmtId="49" fontId="21" fillId="11" borderId="14" xfId="0" applyNumberFormat="1" applyFont="1" applyFill="1" applyBorder="1" applyAlignment="1">
      <alignment horizontal="left" vertical="center" wrapText="1"/>
    </xf>
    <xf numFmtId="49" fontId="21" fillId="11" borderId="0" xfId="0" applyNumberFormat="1" applyFont="1" applyFill="1" applyBorder="1" applyAlignment="1">
      <alignment horizontal="left" vertical="center" wrapText="1"/>
    </xf>
    <xf numFmtId="0" fontId="21" fillId="11" borderId="14" xfId="0" applyFont="1" applyFill="1" applyBorder="1" applyAlignment="1">
      <alignment horizontal="left" vertical="center" wrapText="1"/>
    </xf>
    <xf numFmtId="0" fontId="21" fillId="11" borderId="0" xfId="0" applyFont="1" applyFill="1" applyBorder="1" applyAlignment="1">
      <alignment horizontal="left" vertical="center" wrapText="1"/>
    </xf>
    <xf numFmtId="49" fontId="21" fillId="11" borderId="14" xfId="0" applyNumberFormat="1" applyFont="1" applyFill="1" applyBorder="1" applyAlignment="1">
      <alignment horizontal="justify" vertical="top" wrapText="1"/>
    </xf>
    <xf numFmtId="0" fontId="20" fillId="11" borderId="0" xfId="0" applyFont="1" applyFill="1" applyBorder="1" applyAlignment="1">
      <alignment horizontal="justify" vertical="top"/>
    </xf>
    <xf numFmtId="0" fontId="20" fillId="11" borderId="14" xfId="0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left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5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6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2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49" fontId="4" fillId="11" borderId="57" xfId="0" applyNumberFormat="1" applyFont="1" applyFill="1" applyBorder="1" applyAlignment="1">
      <alignment horizontal="left" vertical="top" wrapText="1"/>
    </xf>
    <xf numFmtId="49" fontId="4" fillId="11" borderId="0" xfId="0" applyNumberFormat="1" applyFont="1" applyFill="1" applyBorder="1" applyAlignment="1">
      <alignment horizontal="left" vertical="top" wrapText="1"/>
    </xf>
    <xf numFmtId="49" fontId="23" fillId="4" borderId="57" xfId="3" applyNumberFormat="1" applyFont="1" applyFill="1" applyBorder="1" applyAlignment="1">
      <alignment horizontal="center" vertical="top" wrapText="1"/>
    </xf>
    <xf numFmtId="49" fontId="23" fillId="4" borderId="0" xfId="3" applyNumberFormat="1" applyFont="1" applyFill="1" applyBorder="1" applyAlignment="1">
      <alignment horizontal="center" vertical="top" wrapText="1"/>
    </xf>
    <xf numFmtId="49" fontId="23" fillId="4" borderId="45" xfId="3" applyNumberFormat="1" applyFont="1" applyFill="1" applyBorder="1" applyAlignment="1">
      <alignment horizontal="center" vertical="top" wrapText="1"/>
    </xf>
    <xf numFmtId="0" fontId="3" fillId="11" borderId="7" xfId="8" applyFont="1" applyFill="1" applyBorder="1" applyAlignment="1">
      <alignment horizontal="center"/>
    </xf>
    <xf numFmtId="0" fontId="3" fillId="11" borderId="42" xfId="8" applyFont="1" applyFill="1" applyBorder="1" applyAlignment="1">
      <alignment horizontal="center"/>
    </xf>
    <xf numFmtId="10" fontId="20" fillId="4" borderId="49" xfId="0" applyNumberFormat="1" applyFont="1" applyFill="1" applyBorder="1" applyAlignment="1">
      <alignment horizontal="center" vertical="center" wrapText="1"/>
    </xf>
    <xf numFmtId="166" fontId="20" fillId="4" borderId="49" xfId="0" applyNumberFormat="1" applyFont="1" applyFill="1" applyBorder="1" applyAlignment="1">
      <alignment horizontal="center" vertical="center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15" fillId="12" borderId="92" xfId="0" applyFont="1" applyFill="1" applyBorder="1" applyAlignment="1" applyProtection="1">
      <alignment horizontal="center" vertical="top"/>
      <protection locked="0"/>
    </xf>
    <xf numFmtId="0" fontId="15" fillId="12" borderId="59" xfId="0" applyFont="1" applyFill="1" applyBorder="1" applyAlignment="1" applyProtection="1">
      <alignment horizontal="center" vertical="top"/>
      <protection locked="0"/>
    </xf>
    <xf numFmtId="0" fontId="15" fillId="12" borderId="87" xfId="0" applyFont="1" applyFill="1" applyBorder="1" applyAlignment="1" applyProtection="1">
      <alignment horizontal="center" vertical="top"/>
      <protection locked="0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26" fillId="0" borderId="25" xfId="0" applyFont="1" applyFill="1" applyBorder="1" applyAlignment="1">
      <alignment horizontal="left" vertical="center" wrapText="1"/>
    </xf>
    <xf numFmtId="0" fontId="26" fillId="0" borderId="82" xfId="0" applyFont="1" applyFill="1" applyBorder="1" applyAlignment="1">
      <alignment horizontal="left" vertical="center" wrapText="1"/>
    </xf>
    <xf numFmtId="0" fontId="26" fillId="0" borderId="83" xfId="0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top" wrapText="1"/>
    </xf>
    <xf numFmtId="49" fontId="21" fillId="6" borderId="85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49" fontId="4" fillId="6" borderId="0" xfId="0" applyNumberFormat="1" applyFont="1" applyFill="1" applyBorder="1" applyAlignment="1" applyProtection="1">
      <alignment horizontal="left" vertical="top"/>
    </xf>
    <xf numFmtId="49" fontId="4" fillId="6" borderId="85" xfId="0" applyNumberFormat="1" applyFont="1" applyFill="1" applyBorder="1" applyAlignment="1" applyProtection="1">
      <alignment horizontal="left" vertical="top"/>
    </xf>
    <xf numFmtId="49" fontId="3" fillId="6" borderId="7" xfId="0" applyNumberFormat="1" applyFont="1" applyFill="1" applyBorder="1" applyAlignment="1" applyProtection="1">
      <alignment horizontal="center" vertical="center" wrapText="1"/>
    </xf>
    <xf numFmtId="49" fontId="3" fillId="6" borderId="6" xfId="0" applyNumberFormat="1" applyFont="1" applyFill="1" applyBorder="1" applyAlignment="1" applyProtection="1">
      <alignment horizontal="center" vertical="center" wrapText="1"/>
    </xf>
    <xf numFmtId="49" fontId="3" fillId="6" borderId="42" xfId="0" applyNumberFormat="1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11">
    <cellStyle name="Moeda" xfId="2" builtinId="4"/>
    <cellStyle name="Normal" xfId="0" builtinId="0"/>
    <cellStyle name="Normal 11 2" xfId="7"/>
    <cellStyle name="Normal 16 2" xfId="4"/>
    <cellStyle name="Normal 2" xfId="8"/>
    <cellStyle name="Normal_Planilha de Preços Unitários 2000-2001" xfId="3"/>
    <cellStyle name="Porcentagem 2" xfId="10"/>
    <cellStyle name="Porcentagem 3" xfId="5"/>
    <cellStyle name="Vírgula" xfId="1" builtinId="3"/>
    <cellStyle name="Vírgula 2" xfId="6"/>
    <cellStyle name="Vírgula 2 2" xfId="9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8703636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344932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4</xdr:col>
      <xdr:colOff>152400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6416675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331932</xdr:colOff>
      <xdr:row>7</xdr:row>
      <xdr:rowOff>115454</xdr:rowOff>
    </xdr:from>
    <xdr:to>
      <xdr:col>16</xdr:col>
      <xdr:colOff>317500</xdr:colOff>
      <xdr:row>53</xdr:row>
      <xdr:rowOff>185375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205" y="2208068"/>
          <a:ext cx="7028295" cy="8700148"/>
        </a:xfrm>
        <a:prstGeom prst="rect">
          <a:avLst/>
        </a:prstGeom>
      </xdr:spPr>
    </xdr:pic>
    <xdr:clientData/>
  </xdr:twoCellAnchor>
  <xdr:twoCellAnchor>
    <xdr:from>
      <xdr:col>10</xdr:col>
      <xdr:colOff>110268</xdr:colOff>
      <xdr:row>52</xdr:row>
      <xdr:rowOff>136727</xdr:rowOff>
    </xdr:from>
    <xdr:to>
      <xdr:col>11</xdr:col>
      <xdr:colOff>26487</xdr:colOff>
      <xdr:row>54</xdr:row>
      <xdr:rowOff>12902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5545868" y="108174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24833</xdr:colOff>
      <xdr:row>52</xdr:row>
      <xdr:rowOff>104183</xdr:rowOff>
    </xdr:from>
    <xdr:to>
      <xdr:col>8</xdr:col>
      <xdr:colOff>320108</xdr:colOff>
      <xdr:row>53</xdr:row>
      <xdr:rowOff>170858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698433" y="107848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>
    <xdr:from>
      <xdr:col>2</xdr:col>
      <xdr:colOff>346365</xdr:colOff>
      <xdr:row>0</xdr:row>
      <xdr:rowOff>158749</xdr:rowOff>
    </xdr:from>
    <xdr:to>
      <xdr:col>19</xdr:col>
      <xdr:colOff>145765</xdr:colOff>
      <xdr:row>0</xdr:row>
      <xdr:rowOff>921129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00910" y="158749"/>
          <a:ext cx="7390537" cy="762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pt-BR" sz="1400" b="0" i="1" strike="noStrike">
              <a:solidFill>
                <a:srgbClr val="000000"/>
              </a:solidFill>
              <a:latin typeface="Arial"/>
              <a:cs typeface="Arial"/>
            </a:rPr>
            <a:t>Estado do Rio Grande do Sul</a:t>
          </a:r>
        </a:p>
        <a:p>
          <a:pPr algn="l" rtl="1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PREFEITURA MUNICIPAL DE SÃO JERÔNIMO</a:t>
          </a:r>
        </a:p>
        <a:p>
          <a:pPr algn="l" rtl="1">
            <a:defRPr sz="1000"/>
          </a:pPr>
          <a:r>
            <a:rPr lang="pt-BR" sz="1200" b="0" i="1" strike="noStrike">
              <a:solidFill>
                <a:srgbClr val="000000"/>
              </a:solidFill>
              <a:latin typeface="Arial"/>
              <a:cs typeface="Arial"/>
            </a:rPr>
            <a:t>          Secretaria</a:t>
          </a:r>
          <a:r>
            <a:rPr lang="pt-BR" sz="1200" b="0" i="1" strike="noStrike" baseline="0">
              <a:solidFill>
                <a:srgbClr val="000000"/>
              </a:solidFill>
              <a:latin typeface="Arial"/>
              <a:cs typeface="Arial"/>
            </a:rPr>
            <a:t> Municipal de Educação</a:t>
          </a:r>
          <a:endParaRPr lang="pt-BR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1</xdr:col>
      <xdr:colOff>489270</xdr:colOff>
      <xdr:row>0</xdr:row>
      <xdr:rowOff>1099256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55970" cy="823031"/>
        </a:xfrm>
        <a:prstGeom prst="rect">
          <a:avLst/>
        </a:prstGeom>
      </xdr:spPr>
    </xdr:pic>
    <xdr:clientData/>
  </xdr:twoCellAnchor>
  <xdr:twoCellAnchor>
    <xdr:from>
      <xdr:col>1</xdr:col>
      <xdr:colOff>590550</xdr:colOff>
      <xdr:row>0</xdr:row>
      <xdr:rowOff>190500</xdr:rowOff>
    </xdr:from>
    <xdr:to>
      <xdr:col>4</xdr:col>
      <xdr:colOff>371475</xdr:colOff>
      <xdr:row>0</xdr:row>
      <xdr:rowOff>952880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00150" y="190500"/>
          <a:ext cx="5876925" cy="762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pt-BR" sz="1400" b="0" i="1" strike="noStrike">
              <a:solidFill>
                <a:srgbClr val="000000"/>
              </a:solidFill>
              <a:latin typeface="Arial"/>
              <a:cs typeface="Arial"/>
            </a:rPr>
            <a:t>Estado do Rio Grande do Sul</a:t>
          </a:r>
        </a:p>
        <a:p>
          <a:pPr algn="l" rtl="1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PREFEITURA MUNICIPAL DE SÃO JERÔNIMO</a:t>
          </a:r>
        </a:p>
        <a:p>
          <a:pPr algn="l" rtl="1">
            <a:defRPr sz="1000"/>
          </a:pPr>
          <a:r>
            <a:rPr lang="pt-BR" sz="1200" b="0" i="1" strike="noStrike">
              <a:solidFill>
                <a:srgbClr val="000000"/>
              </a:solidFill>
              <a:latin typeface="Arial"/>
              <a:cs typeface="Arial"/>
            </a:rPr>
            <a:t>          Secretaria</a:t>
          </a:r>
          <a:r>
            <a:rPr lang="pt-BR" sz="1200" b="0" i="1" strike="noStrike" baseline="0">
              <a:solidFill>
                <a:srgbClr val="000000"/>
              </a:solidFill>
              <a:latin typeface="Arial"/>
              <a:cs typeface="Arial"/>
            </a:rPr>
            <a:t> Municipal de Educação</a:t>
          </a:r>
          <a:endParaRPr lang="pt-BR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&#231;&#227;o%20-%20PMSJ/Downloads/2017_PLANILHA%20encargos%20soci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3HH2KOB\Compartilhado\SECRETARIA\SALA%20CONSELHO\PLANILHA%20OR&#199;AMENTO%20SALA%20DO%20CONSE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1-ORÇAMENTO"/>
      <sheetName val="ANEXO 02-BDI"/>
      <sheetName val="ANEXO 03-CRONOGRAMA"/>
      <sheetName val="ANEXO 04- ENCARGOS SOCIAIS"/>
      <sheetName val="ANEXO 05- ITENS DE RELEVÂNCIA"/>
      <sheetName val="Plan4"/>
    </sheetNames>
    <sheetDataSet>
      <sheetData sheetId="0">
        <row r="16">
          <cell r="C16" t="str">
            <v>DESCRIMINAÇÃO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view="pageBreakPreview" topLeftCell="C158" zoomScaleNormal="100" zoomScaleSheetLayoutView="100" workbookViewId="0">
      <selection activeCell="I9" sqref="I9"/>
    </sheetView>
  </sheetViews>
  <sheetFormatPr defaultColWidth="8.85546875" defaultRowHeight="15" x14ac:dyDescent="0.2"/>
  <cols>
    <col min="1" max="1" width="5.7109375" style="32" customWidth="1"/>
    <col min="2" max="2" width="12.5703125" style="105" bestFit="1" customWidth="1"/>
    <col min="3" max="3" width="70.5703125" style="101" customWidth="1"/>
    <col min="4" max="4" width="6.7109375" style="95" customWidth="1"/>
    <col min="5" max="5" width="9.85546875" style="92" customWidth="1"/>
    <col min="6" max="6" width="14.85546875" style="87" customWidth="1"/>
    <col min="7" max="7" width="13.5703125" style="84" customWidth="1"/>
    <col min="8" max="8" width="16.7109375" style="343" customWidth="1"/>
    <col min="9" max="9" width="17.28515625" style="321" customWidth="1"/>
    <col min="10" max="10" width="14.140625" style="321" bestFit="1" customWidth="1"/>
    <col min="11" max="11" width="15.7109375" style="25" bestFit="1" customWidth="1"/>
    <col min="12" max="16384" width="8.85546875" style="25"/>
  </cols>
  <sheetData>
    <row r="1" spans="1:10" ht="80.099999999999994" customHeight="1" thickBot="1" x14ac:dyDescent="0.25">
      <c r="A1" s="30"/>
      <c r="B1" s="103"/>
      <c r="C1" s="99"/>
      <c r="D1" s="93"/>
      <c r="E1" s="91"/>
      <c r="F1" s="82"/>
      <c r="G1" s="82"/>
      <c r="H1" s="320"/>
    </row>
    <row r="2" spans="1:10" ht="18" x14ac:dyDescent="0.2">
      <c r="A2" s="191"/>
      <c r="B2" s="192"/>
      <c r="C2" s="193"/>
      <c r="D2" s="194"/>
      <c r="E2" s="195"/>
      <c r="F2" s="196"/>
      <c r="G2" s="196"/>
      <c r="H2" s="322"/>
      <c r="I2" s="323"/>
      <c r="J2" s="324"/>
    </row>
    <row r="3" spans="1:10" ht="18" x14ac:dyDescent="0.2">
      <c r="A3" s="625" t="s">
        <v>70</v>
      </c>
      <c r="B3" s="626"/>
      <c r="C3" s="626"/>
      <c r="D3" s="197"/>
      <c r="E3" s="198"/>
      <c r="F3" s="199"/>
      <c r="G3" s="199" t="s">
        <v>55</v>
      </c>
      <c r="H3" s="325"/>
      <c r="I3" s="326"/>
      <c r="J3" s="366"/>
    </row>
    <row r="4" spans="1:10" ht="5.0999999999999996" customHeight="1" x14ac:dyDescent="0.2">
      <c r="A4" s="361"/>
      <c r="B4" s="200"/>
      <c r="C4" s="201"/>
      <c r="D4" s="202"/>
      <c r="E4" s="198"/>
      <c r="F4" s="199"/>
      <c r="G4" s="203"/>
      <c r="H4" s="327"/>
      <c r="I4" s="326"/>
      <c r="J4" s="366"/>
    </row>
    <row r="5" spans="1:10" ht="15" customHeight="1" x14ac:dyDescent="0.2">
      <c r="A5" s="629" t="s">
        <v>83</v>
      </c>
      <c r="B5" s="630"/>
      <c r="C5" s="630"/>
      <c r="D5" s="202"/>
      <c r="E5" s="198"/>
      <c r="F5" s="199"/>
      <c r="G5" s="203"/>
      <c r="H5" s="327"/>
      <c r="I5" s="326"/>
      <c r="J5" s="366"/>
    </row>
    <row r="6" spans="1:10" ht="15" customHeight="1" x14ac:dyDescent="0.2">
      <c r="A6" s="631" t="s">
        <v>230</v>
      </c>
      <c r="B6" s="632"/>
      <c r="C6" s="632"/>
      <c r="D6" s="632"/>
      <c r="E6" s="632"/>
      <c r="F6" s="632"/>
      <c r="G6" s="632"/>
      <c r="H6" s="632"/>
      <c r="I6" s="326"/>
      <c r="J6" s="366"/>
    </row>
    <row r="7" spans="1:10" ht="15" customHeight="1" x14ac:dyDescent="0.2">
      <c r="A7" s="627" t="s">
        <v>231</v>
      </c>
      <c r="B7" s="628"/>
      <c r="C7" s="628"/>
      <c r="D7" s="628"/>
      <c r="E7" s="628"/>
      <c r="F7" s="628"/>
      <c r="G7" s="628"/>
      <c r="H7" s="628"/>
      <c r="I7" s="326"/>
      <c r="J7" s="366"/>
    </row>
    <row r="8" spans="1:10" ht="15" customHeight="1" x14ac:dyDescent="0.2">
      <c r="A8" s="362"/>
      <c r="B8" s="204"/>
      <c r="C8" s="201"/>
      <c r="D8" s="202"/>
      <c r="E8" s="198"/>
      <c r="F8" s="199"/>
      <c r="G8" s="203"/>
      <c r="H8" s="327"/>
      <c r="I8" s="326"/>
      <c r="J8" s="366"/>
    </row>
    <row r="9" spans="1:10" ht="15" customHeight="1" x14ac:dyDescent="0.2">
      <c r="A9" s="363"/>
      <c r="B9" s="201"/>
      <c r="C9" s="205" t="s">
        <v>84</v>
      </c>
      <c r="D9" s="206"/>
      <c r="E9" s="206">
        <f>'ANEXO 02-BDI'!F22/100</f>
        <v>0.25</v>
      </c>
      <c r="F9" s="207"/>
      <c r="G9" s="207"/>
      <c r="H9" s="327"/>
      <c r="I9" s="326"/>
      <c r="J9" s="366"/>
    </row>
    <row r="10" spans="1:10" ht="15" customHeight="1" x14ac:dyDescent="0.2">
      <c r="A10" s="633" t="s">
        <v>44</v>
      </c>
      <c r="B10" s="634"/>
      <c r="C10" s="634"/>
      <c r="D10" s="634"/>
      <c r="E10" s="634"/>
      <c r="F10" s="634"/>
      <c r="G10" s="634"/>
      <c r="H10" s="634"/>
      <c r="I10" s="326"/>
      <c r="J10" s="366"/>
    </row>
    <row r="11" spans="1:10" ht="15" customHeight="1" x14ac:dyDescent="0.2">
      <c r="A11" s="633" t="s">
        <v>389</v>
      </c>
      <c r="B11" s="634"/>
      <c r="C11" s="634"/>
      <c r="D11" s="634"/>
      <c r="E11" s="634"/>
      <c r="F11" s="634"/>
      <c r="G11" s="634"/>
      <c r="H11" s="634"/>
      <c r="I11" s="326"/>
      <c r="J11" s="366"/>
    </row>
    <row r="12" spans="1:10" ht="15" customHeight="1" x14ac:dyDescent="0.2">
      <c r="A12" s="633" t="s">
        <v>390</v>
      </c>
      <c r="B12" s="634"/>
      <c r="C12" s="634"/>
      <c r="D12" s="634"/>
      <c r="E12" s="634"/>
      <c r="F12" s="634"/>
      <c r="G12" s="634"/>
      <c r="H12" s="634"/>
      <c r="I12" s="326"/>
      <c r="J12" s="366"/>
    </row>
    <row r="13" spans="1:10" ht="15" customHeight="1" x14ac:dyDescent="0.2">
      <c r="A13" s="633" t="s">
        <v>96</v>
      </c>
      <c r="B13" s="634"/>
      <c r="C13" s="634"/>
      <c r="D13" s="634"/>
      <c r="E13" s="634"/>
      <c r="F13" s="634"/>
      <c r="G13" s="634"/>
      <c r="H13" s="634"/>
      <c r="I13" s="326"/>
      <c r="J13" s="366"/>
    </row>
    <row r="14" spans="1:10" ht="15" customHeight="1" x14ac:dyDescent="0.2">
      <c r="A14" s="633" t="s">
        <v>92</v>
      </c>
      <c r="B14" s="634"/>
      <c r="C14" s="634"/>
      <c r="D14" s="634"/>
      <c r="E14" s="634"/>
      <c r="F14" s="634"/>
      <c r="G14" s="634"/>
      <c r="H14" s="634"/>
      <c r="I14" s="326"/>
      <c r="J14" s="366"/>
    </row>
    <row r="15" spans="1:10" ht="15" customHeight="1" thickBot="1" x14ac:dyDescent="0.25">
      <c r="A15" s="364"/>
      <c r="B15" s="208"/>
      <c r="C15" s="209"/>
      <c r="D15" s="210"/>
      <c r="E15" s="211"/>
      <c r="F15" s="212"/>
      <c r="G15" s="213"/>
      <c r="H15" s="328"/>
      <c r="I15" s="365"/>
      <c r="J15" s="367"/>
    </row>
    <row r="16" spans="1:10" s="35" customFormat="1" ht="39" thickBot="1" x14ac:dyDescent="0.25">
      <c r="A16" s="348" t="s">
        <v>45</v>
      </c>
      <c r="B16" s="214" t="s">
        <v>48</v>
      </c>
      <c r="C16" s="215" t="s">
        <v>49</v>
      </c>
      <c r="D16" s="368" t="s">
        <v>50</v>
      </c>
      <c r="E16" s="369" t="s">
        <v>46</v>
      </c>
      <c r="F16" s="370" t="s">
        <v>51</v>
      </c>
      <c r="G16" s="370" t="s">
        <v>52</v>
      </c>
      <c r="H16" s="319" t="s">
        <v>53</v>
      </c>
      <c r="I16" s="438" t="s">
        <v>205</v>
      </c>
      <c r="J16" s="371" t="s">
        <v>98</v>
      </c>
    </row>
    <row r="17" spans="1:11" s="35" customFormat="1" ht="12.75" customHeight="1" x14ac:dyDescent="0.2">
      <c r="A17" s="349"/>
      <c r="B17" s="188"/>
      <c r="C17" s="188" t="s">
        <v>232</v>
      </c>
      <c r="D17" s="188"/>
      <c r="E17" s="189"/>
      <c r="F17" s="190"/>
      <c r="G17" s="190"/>
      <c r="H17" s="331"/>
      <c r="I17" s="332"/>
      <c r="J17" s="346"/>
      <c r="K17" s="233"/>
    </row>
    <row r="18" spans="1:11" s="35" customFormat="1" ht="15" customHeight="1" x14ac:dyDescent="0.2">
      <c r="A18" s="349" t="s">
        <v>89</v>
      </c>
      <c r="B18" s="188"/>
      <c r="C18" s="188" t="s">
        <v>318</v>
      </c>
      <c r="D18" s="188"/>
      <c r="E18" s="189"/>
      <c r="F18" s="190"/>
      <c r="G18" s="190"/>
      <c r="H18" s="331"/>
      <c r="I18" s="443"/>
      <c r="J18" s="346"/>
      <c r="K18" s="140"/>
    </row>
    <row r="19" spans="1:11" s="35" customFormat="1" ht="42" customHeight="1" x14ac:dyDescent="0.2">
      <c r="A19" s="217" t="s">
        <v>158</v>
      </c>
      <c r="B19" s="241">
        <v>94964</v>
      </c>
      <c r="C19" s="246" t="s">
        <v>137</v>
      </c>
      <c r="D19" s="244" t="s">
        <v>82</v>
      </c>
      <c r="E19" s="179">
        <v>1.1000000000000001</v>
      </c>
      <c r="F19" s="180">
        <v>428.36</v>
      </c>
      <c r="G19" s="245">
        <f t="shared" ref="G19:G25" si="0">(F19*$E$9)+F19</f>
        <v>535.45000000000005</v>
      </c>
      <c r="H19" s="439">
        <f t="shared" ref="H19:H25" si="1">E19*G19</f>
        <v>589</v>
      </c>
      <c r="I19" s="318">
        <f>H19*65%</f>
        <v>382.85</v>
      </c>
      <c r="J19" s="318">
        <f>H19*35%</f>
        <v>206.15</v>
      </c>
      <c r="K19" s="291"/>
    </row>
    <row r="20" spans="1:11" s="35" customFormat="1" ht="16.5" customHeight="1" x14ac:dyDescent="0.2">
      <c r="A20" s="217" t="s">
        <v>159</v>
      </c>
      <c r="B20" s="241">
        <v>96622</v>
      </c>
      <c r="C20" s="239" t="s">
        <v>250</v>
      </c>
      <c r="D20" s="482" t="s">
        <v>82</v>
      </c>
      <c r="E20" s="247">
        <v>0.25</v>
      </c>
      <c r="F20" s="248">
        <v>105.84</v>
      </c>
      <c r="G20" s="249">
        <f t="shared" si="0"/>
        <v>132.30000000000001</v>
      </c>
      <c r="H20" s="439">
        <f t="shared" si="1"/>
        <v>33.08</v>
      </c>
      <c r="I20" s="318">
        <f>H20*65%</f>
        <v>21.5</v>
      </c>
      <c r="J20" s="318">
        <f>H20*35%</f>
        <v>11.58</v>
      </c>
      <c r="K20" s="291"/>
    </row>
    <row r="21" spans="1:11" s="35" customFormat="1" ht="30" customHeight="1" x14ac:dyDescent="0.2">
      <c r="A21" s="217" t="s">
        <v>160</v>
      </c>
      <c r="B21" s="241">
        <v>96536</v>
      </c>
      <c r="C21" s="239" t="s">
        <v>251</v>
      </c>
      <c r="D21" s="482" t="s">
        <v>76</v>
      </c>
      <c r="E21" s="218">
        <v>14.63</v>
      </c>
      <c r="F21" s="185">
        <v>59.16</v>
      </c>
      <c r="G21" s="483">
        <f t="shared" si="0"/>
        <v>73.95</v>
      </c>
      <c r="H21" s="440">
        <f t="shared" si="1"/>
        <v>1081.8900000000001</v>
      </c>
      <c r="I21" s="318">
        <f>H21*65%</f>
        <v>703.23</v>
      </c>
      <c r="J21" s="318">
        <f>H21*35%</f>
        <v>378.66</v>
      </c>
      <c r="K21" s="291"/>
    </row>
    <row r="22" spans="1:11" s="35" customFormat="1" ht="12.95" customHeight="1" x14ac:dyDescent="0.2">
      <c r="A22" s="217" t="s">
        <v>255</v>
      </c>
      <c r="B22" s="241">
        <v>92775</v>
      </c>
      <c r="C22" s="243" t="s">
        <v>253</v>
      </c>
      <c r="D22" s="244" t="s">
        <v>111</v>
      </c>
      <c r="E22" s="179">
        <v>22.86</v>
      </c>
      <c r="F22" s="180">
        <v>19.190000000000001</v>
      </c>
      <c r="G22" s="181">
        <f t="shared" si="0"/>
        <v>23.99</v>
      </c>
      <c r="H22" s="439">
        <f t="shared" si="1"/>
        <v>548.41</v>
      </c>
      <c r="I22" s="318">
        <f>H22*65%</f>
        <v>356.47</v>
      </c>
      <c r="J22" s="318">
        <f>H22*35%</f>
        <v>191.94</v>
      </c>
      <c r="K22" s="291"/>
    </row>
    <row r="23" spans="1:11" s="35" customFormat="1" ht="17.25" customHeight="1" x14ac:dyDescent="0.2">
      <c r="A23" s="217" t="s">
        <v>256</v>
      </c>
      <c r="B23" s="241">
        <v>92777</v>
      </c>
      <c r="C23" s="246" t="s">
        <v>254</v>
      </c>
      <c r="D23" s="244" t="s">
        <v>111</v>
      </c>
      <c r="E23" s="179">
        <v>432.92</v>
      </c>
      <c r="F23" s="180">
        <v>16.97</v>
      </c>
      <c r="G23" s="181">
        <f t="shared" si="0"/>
        <v>21.21</v>
      </c>
      <c r="H23" s="439">
        <f t="shared" si="1"/>
        <v>9182.23</v>
      </c>
      <c r="I23" s="318">
        <f>(H23*65%)</f>
        <v>5968.45</v>
      </c>
      <c r="J23" s="484">
        <f>H23*35%</f>
        <v>3213.78</v>
      </c>
      <c r="K23" s="291"/>
    </row>
    <row r="24" spans="1:11" s="35" customFormat="1" ht="21.75" customHeight="1" x14ac:dyDescent="0.2">
      <c r="A24" s="217" t="s">
        <v>329</v>
      </c>
      <c r="B24" s="241">
        <v>98556</v>
      </c>
      <c r="C24" s="239" t="s">
        <v>266</v>
      </c>
      <c r="D24" s="244" t="s">
        <v>76</v>
      </c>
      <c r="E24" s="179">
        <v>3</v>
      </c>
      <c r="F24" s="180">
        <v>46.96</v>
      </c>
      <c r="G24" s="245">
        <f t="shared" si="0"/>
        <v>58.7</v>
      </c>
      <c r="H24" s="439">
        <f t="shared" si="1"/>
        <v>176.1</v>
      </c>
      <c r="I24" s="318">
        <f>(H24*65%)</f>
        <v>114.47</v>
      </c>
      <c r="J24" s="318">
        <f>(H24*35%)</f>
        <v>61.64</v>
      </c>
      <c r="K24" s="291"/>
    </row>
    <row r="25" spans="1:11" s="35" customFormat="1" ht="38.25" x14ac:dyDescent="0.2">
      <c r="A25" s="217" t="s">
        <v>257</v>
      </c>
      <c r="B25" s="250">
        <v>103335</v>
      </c>
      <c r="C25" s="246" t="s">
        <v>267</v>
      </c>
      <c r="D25" s="178" t="s">
        <v>76</v>
      </c>
      <c r="E25" s="179">
        <v>3</v>
      </c>
      <c r="F25" s="180">
        <v>134.69</v>
      </c>
      <c r="G25" s="181">
        <f t="shared" si="0"/>
        <v>168.36</v>
      </c>
      <c r="H25" s="439">
        <f t="shared" si="1"/>
        <v>505.08</v>
      </c>
      <c r="I25" s="318">
        <f>(H25*65%)</f>
        <v>328.3</v>
      </c>
      <c r="J25" s="488">
        <f>(H25*35%)</f>
        <v>176.78</v>
      </c>
      <c r="K25" s="173"/>
    </row>
    <row r="26" spans="1:11" s="35" customFormat="1" ht="12.95" customHeight="1" x14ac:dyDescent="0.2">
      <c r="A26" s="299"/>
      <c r="B26" s="303"/>
      <c r="C26" s="305" t="s">
        <v>203</v>
      </c>
      <c r="D26" s="622"/>
      <c r="E26" s="623"/>
      <c r="F26" s="623"/>
      <c r="G26" s="624"/>
      <c r="H26" s="336">
        <f>SUM(H19:H25)</f>
        <v>12115.79</v>
      </c>
      <c r="I26" s="347">
        <f>SUM(I19:I25)</f>
        <v>7875.27</v>
      </c>
      <c r="J26" s="347">
        <f>SUM(J19:J25)</f>
        <v>4240.53</v>
      </c>
      <c r="K26" s="140"/>
    </row>
    <row r="27" spans="1:11" s="35" customFormat="1" ht="15" customHeight="1" x14ac:dyDescent="0.2">
      <c r="A27" s="349" t="s">
        <v>247</v>
      </c>
      <c r="B27" s="188"/>
      <c r="C27" s="188" t="s">
        <v>315</v>
      </c>
      <c r="D27" s="188"/>
      <c r="E27" s="189"/>
      <c r="F27" s="190"/>
      <c r="G27" s="190"/>
      <c r="H27" s="331"/>
      <c r="I27" s="443"/>
      <c r="J27" s="485"/>
      <c r="K27" s="140"/>
    </row>
    <row r="28" spans="1:11" s="35" customFormat="1" ht="40.5" customHeight="1" x14ac:dyDescent="0.2">
      <c r="A28" s="217" t="s">
        <v>248</v>
      </c>
      <c r="B28" s="241">
        <v>94964</v>
      </c>
      <c r="C28" s="246" t="s">
        <v>137</v>
      </c>
      <c r="D28" s="244" t="s">
        <v>82</v>
      </c>
      <c r="E28" s="179">
        <v>0.53</v>
      </c>
      <c r="F28" s="180">
        <v>428.36</v>
      </c>
      <c r="G28" s="181">
        <f>(F28*$E$9)+F28</f>
        <v>535.45000000000005</v>
      </c>
      <c r="H28" s="439">
        <f>E28*G28</f>
        <v>283.79000000000002</v>
      </c>
      <c r="I28" s="318">
        <f>H28*65%</f>
        <v>184.46</v>
      </c>
      <c r="J28" s="318">
        <f>H28*35%</f>
        <v>99.33</v>
      </c>
      <c r="K28" s="140"/>
    </row>
    <row r="29" spans="1:11" s="35" customFormat="1" ht="45.6" customHeight="1" x14ac:dyDescent="0.2">
      <c r="A29" s="217" t="s">
        <v>249</v>
      </c>
      <c r="B29" s="241">
        <v>92775</v>
      </c>
      <c r="C29" s="243" t="s">
        <v>138</v>
      </c>
      <c r="D29" s="244" t="s">
        <v>111</v>
      </c>
      <c r="E29" s="179">
        <v>9.15</v>
      </c>
      <c r="F29" s="180">
        <v>19.190000000000001</v>
      </c>
      <c r="G29" s="181">
        <f>(F29*$E$9)+F29</f>
        <v>23.99</v>
      </c>
      <c r="H29" s="439">
        <f>E29*G29</f>
        <v>219.51</v>
      </c>
      <c r="I29" s="318">
        <f>H29*65%</f>
        <v>142.68</v>
      </c>
      <c r="J29" s="318">
        <f>(H29*35%)</f>
        <v>76.83</v>
      </c>
      <c r="K29" s="140"/>
    </row>
    <row r="30" spans="1:11" s="35" customFormat="1" ht="17.25" customHeight="1" x14ac:dyDescent="0.2">
      <c r="A30" s="217" t="s">
        <v>330</v>
      </c>
      <c r="B30" s="241">
        <v>92778</v>
      </c>
      <c r="C30" s="246" t="s">
        <v>314</v>
      </c>
      <c r="D30" s="244" t="s">
        <v>111</v>
      </c>
      <c r="E30" s="179">
        <v>29.62</v>
      </c>
      <c r="F30" s="180">
        <v>15.15</v>
      </c>
      <c r="G30" s="181">
        <f t="shared" ref="G30" si="2">(F30*$E$9)+F30</f>
        <v>18.940000000000001</v>
      </c>
      <c r="H30" s="439">
        <f>E30*G30</f>
        <v>561</v>
      </c>
      <c r="I30" s="318">
        <f>(H30*65%)</f>
        <v>364.65</v>
      </c>
      <c r="J30" s="484">
        <f>H30*35%</f>
        <v>196.35</v>
      </c>
      <c r="K30" s="291"/>
    </row>
    <row r="31" spans="1:11" s="35" customFormat="1" ht="12.75" x14ac:dyDescent="0.2">
      <c r="A31" s="217" t="s">
        <v>252</v>
      </c>
      <c r="B31" s="241">
        <v>92269</v>
      </c>
      <c r="C31" s="246" t="s">
        <v>265</v>
      </c>
      <c r="D31" s="244" t="s">
        <v>76</v>
      </c>
      <c r="E31" s="179">
        <v>10.199999999999999</v>
      </c>
      <c r="F31" s="180">
        <v>141.80000000000001</v>
      </c>
      <c r="G31" s="245">
        <f>(F31*$E$9)+F31</f>
        <v>177.25</v>
      </c>
      <c r="H31" s="439">
        <f>E31*G31</f>
        <v>1807.95</v>
      </c>
      <c r="I31" s="318">
        <f>(H31*65%)</f>
        <v>1175.17</v>
      </c>
      <c r="J31" s="318">
        <f>(H31*35%)</f>
        <v>632.78</v>
      </c>
      <c r="K31" s="291"/>
    </row>
    <row r="32" spans="1:11" s="35" customFormat="1" ht="12.75" x14ac:dyDescent="0.2">
      <c r="A32" s="299"/>
      <c r="B32" s="303"/>
      <c r="C32" s="305" t="s">
        <v>203</v>
      </c>
      <c r="D32" s="622"/>
      <c r="E32" s="623"/>
      <c r="F32" s="623"/>
      <c r="G32" s="624"/>
      <c r="H32" s="336">
        <f>SUM(H28:H31)</f>
        <v>2872.25</v>
      </c>
      <c r="I32" s="347">
        <f>SUM(I28:I31)</f>
        <v>1866.96</v>
      </c>
      <c r="J32" s="487">
        <f>SUM(J28:J31)</f>
        <v>1005.29</v>
      </c>
      <c r="K32" s="182"/>
    </row>
    <row r="33" spans="1:12" s="35" customFormat="1" ht="22.5" customHeight="1" x14ac:dyDescent="0.2">
      <c r="A33" s="349" t="s">
        <v>161</v>
      </c>
      <c r="B33" s="188"/>
      <c r="C33" s="188" t="s">
        <v>258</v>
      </c>
      <c r="D33" s="188"/>
      <c r="E33" s="189"/>
      <c r="F33" s="190"/>
      <c r="G33" s="190"/>
      <c r="H33" s="331"/>
      <c r="I33" s="443"/>
      <c r="J33" s="486"/>
      <c r="K33" s="291"/>
    </row>
    <row r="34" spans="1:12" s="35" customFormat="1" ht="52.5" customHeight="1" x14ac:dyDescent="0.2">
      <c r="A34" s="217" t="s">
        <v>162</v>
      </c>
      <c r="B34" s="241">
        <v>92775</v>
      </c>
      <c r="C34" s="243" t="s">
        <v>138</v>
      </c>
      <c r="D34" s="244" t="s">
        <v>111</v>
      </c>
      <c r="E34" s="179">
        <v>12.48</v>
      </c>
      <c r="F34" s="180">
        <v>19.190000000000001</v>
      </c>
      <c r="G34" s="181">
        <f>(F34*$E$9)+F34</f>
        <v>23.99</v>
      </c>
      <c r="H34" s="439">
        <f>E34*G34</f>
        <v>299.39999999999998</v>
      </c>
      <c r="I34" s="318">
        <f>H34*65%</f>
        <v>194.61</v>
      </c>
      <c r="J34" s="329">
        <f>(H34*35%)</f>
        <v>104.79</v>
      </c>
      <c r="K34" s="291"/>
    </row>
    <row r="35" spans="1:12" s="431" customFormat="1" ht="38.25" x14ac:dyDescent="0.2">
      <c r="A35" s="217" t="s">
        <v>163</v>
      </c>
      <c r="B35" s="241">
        <v>94964</v>
      </c>
      <c r="C35" s="246" t="s">
        <v>136</v>
      </c>
      <c r="D35" s="244" t="s">
        <v>82</v>
      </c>
      <c r="E35" s="179">
        <v>0.3</v>
      </c>
      <c r="F35" s="180">
        <v>428.36</v>
      </c>
      <c r="G35" s="245">
        <f>(F35*$E$9)+F35</f>
        <v>535.45000000000005</v>
      </c>
      <c r="H35" s="439">
        <f>E35*G35</f>
        <v>160.63999999999999</v>
      </c>
      <c r="I35" s="318">
        <f>(H35*65%)</f>
        <v>104.42</v>
      </c>
      <c r="J35" s="330">
        <f>H35*35%</f>
        <v>56.22</v>
      </c>
      <c r="K35" s="291"/>
    </row>
    <row r="36" spans="1:12" s="35" customFormat="1" ht="30" customHeight="1" x14ac:dyDescent="0.2">
      <c r="A36" s="217" t="s">
        <v>331</v>
      </c>
      <c r="B36" s="241">
        <v>96536</v>
      </c>
      <c r="C36" s="239" t="s">
        <v>251</v>
      </c>
      <c r="D36" s="482" t="s">
        <v>76</v>
      </c>
      <c r="E36" s="218">
        <v>6</v>
      </c>
      <c r="F36" s="185">
        <v>59.16</v>
      </c>
      <c r="G36" s="483">
        <f t="shared" ref="G36" si="3">(F36*$E$9)+F36</f>
        <v>73.95</v>
      </c>
      <c r="H36" s="440">
        <f>E36*G36</f>
        <v>443.7</v>
      </c>
      <c r="I36" s="318">
        <f>H36*65%</f>
        <v>288.41000000000003</v>
      </c>
      <c r="J36" s="318">
        <f>H36*35%</f>
        <v>155.30000000000001</v>
      </c>
      <c r="K36" s="291"/>
    </row>
    <row r="37" spans="1:12" s="408" customFormat="1" ht="12.75" x14ac:dyDescent="0.2">
      <c r="A37" s="299"/>
      <c r="B37" s="303"/>
      <c r="C37" s="304" t="s">
        <v>204</v>
      </c>
      <c r="D37" s="622"/>
      <c r="E37" s="623"/>
      <c r="F37" s="623"/>
      <c r="G37" s="624"/>
      <c r="H37" s="336">
        <f>SUM(H34:H36)</f>
        <v>903.74</v>
      </c>
      <c r="I37" s="347">
        <f>SUM(I34:I36)</f>
        <v>587.44000000000005</v>
      </c>
      <c r="J37" s="347">
        <f>(H37*35%)</f>
        <v>316.31</v>
      </c>
      <c r="K37" s="414"/>
    </row>
    <row r="38" spans="1:12" s="35" customFormat="1" ht="12.75" x14ac:dyDescent="0.2">
      <c r="A38" s="349" t="s">
        <v>332</v>
      </c>
      <c r="B38" s="188"/>
      <c r="C38" s="188" t="s">
        <v>264</v>
      </c>
      <c r="D38" s="188"/>
      <c r="E38" s="189"/>
      <c r="F38" s="190"/>
      <c r="G38" s="190"/>
      <c r="H38" s="331"/>
      <c r="I38" s="443"/>
      <c r="J38" s="443"/>
      <c r="K38" s="291"/>
    </row>
    <row r="39" spans="1:12" s="35" customFormat="1" ht="46.5" customHeight="1" x14ac:dyDescent="0.2">
      <c r="A39" s="217" t="s">
        <v>333</v>
      </c>
      <c r="B39" s="241">
        <v>94964</v>
      </c>
      <c r="C39" s="246" t="s">
        <v>136</v>
      </c>
      <c r="D39" s="244" t="s">
        <v>82</v>
      </c>
      <c r="E39" s="179">
        <v>0.16</v>
      </c>
      <c r="F39" s="180">
        <v>428.36</v>
      </c>
      <c r="G39" s="245">
        <f>(F39*$E$9)+F39</f>
        <v>535.45000000000005</v>
      </c>
      <c r="H39" s="439">
        <f>E39*G39</f>
        <v>85.67</v>
      </c>
      <c r="I39" s="318">
        <f>(H39*65%)</f>
        <v>55.69</v>
      </c>
      <c r="J39" s="488">
        <f>(H39*35%)</f>
        <v>29.98</v>
      </c>
      <c r="K39" s="140"/>
    </row>
    <row r="40" spans="1:12" s="35" customFormat="1" ht="23.45" customHeight="1" x14ac:dyDescent="0.2">
      <c r="A40" s="217" t="s">
        <v>334</v>
      </c>
      <c r="B40" s="241">
        <v>92777</v>
      </c>
      <c r="C40" s="246" t="s">
        <v>254</v>
      </c>
      <c r="D40" s="244" t="s">
        <v>111</v>
      </c>
      <c r="E40" s="179">
        <v>10.11</v>
      </c>
      <c r="F40" s="180">
        <v>16.97</v>
      </c>
      <c r="G40" s="181">
        <f>(F40*$E$9)+F40</f>
        <v>21.21</v>
      </c>
      <c r="H40" s="439">
        <f>E40*G40</f>
        <v>214.43</v>
      </c>
      <c r="I40" s="318">
        <f>(H40*65%)</f>
        <v>139.38</v>
      </c>
      <c r="J40" s="329">
        <f>(H40*35%)</f>
        <v>75.05</v>
      </c>
      <c r="K40" s="291"/>
    </row>
    <row r="41" spans="1:12" s="35" customFormat="1" ht="23.45" customHeight="1" x14ac:dyDescent="0.2">
      <c r="A41" s="217" t="s">
        <v>259</v>
      </c>
      <c r="B41" s="241">
        <v>96535</v>
      </c>
      <c r="C41" s="246" t="s">
        <v>317</v>
      </c>
      <c r="D41" s="244" t="s">
        <v>76</v>
      </c>
      <c r="E41" s="179">
        <v>0.8</v>
      </c>
      <c r="F41" s="180">
        <v>120.1</v>
      </c>
      <c r="G41" s="181">
        <f>(F41*$E$9)+F41</f>
        <v>150.13</v>
      </c>
      <c r="H41" s="439">
        <f>E41*G41</f>
        <v>120.1</v>
      </c>
      <c r="I41" s="318">
        <f>(H41*65%)</f>
        <v>78.069999999999993</v>
      </c>
      <c r="J41" s="329">
        <f>(H41*35%)</f>
        <v>42.04</v>
      </c>
      <c r="K41" s="291"/>
    </row>
    <row r="42" spans="1:12" s="35" customFormat="1" ht="12.75" x14ac:dyDescent="0.2">
      <c r="A42" s="299"/>
      <c r="B42" s="303"/>
      <c r="C42" s="304" t="s">
        <v>204</v>
      </c>
      <c r="D42" s="622"/>
      <c r="E42" s="623"/>
      <c r="F42" s="623"/>
      <c r="G42" s="624"/>
      <c r="H42" s="336">
        <f>H39+H40+H41</f>
        <v>420.2</v>
      </c>
      <c r="I42" s="347">
        <f>SUM(I39:I41)</f>
        <v>273.14</v>
      </c>
      <c r="J42" s="347">
        <f>(H42*35%)</f>
        <v>147.07</v>
      </c>
      <c r="K42" s="291"/>
    </row>
    <row r="43" spans="1:12" s="77" customFormat="1" ht="12.75" x14ac:dyDescent="0.2">
      <c r="A43" s="349" t="s">
        <v>260</v>
      </c>
      <c r="B43" s="188"/>
      <c r="C43" s="188" t="s">
        <v>319</v>
      </c>
      <c r="D43" s="188"/>
      <c r="E43" s="189"/>
      <c r="F43" s="190"/>
      <c r="G43" s="190"/>
      <c r="H43" s="331"/>
      <c r="I43" s="443"/>
      <c r="J43" s="486"/>
      <c r="K43" s="291"/>
    </row>
    <row r="44" spans="1:12" s="35" customFormat="1" ht="23.45" customHeight="1" x14ac:dyDescent="0.2">
      <c r="A44" s="217" t="s">
        <v>261</v>
      </c>
      <c r="B44" s="241">
        <v>92777</v>
      </c>
      <c r="C44" s="246" t="s">
        <v>254</v>
      </c>
      <c r="D44" s="244" t="s">
        <v>111</v>
      </c>
      <c r="E44" s="179">
        <v>1306.98</v>
      </c>
      <c r="F44" s="180">
        <v>16.97</v>
      </c>
      <c r="G44" s="181">
        <f>(F44*$E$9)+F44</f>
        <v>21.21</v>
      </c>
      <c r="H44" s="439">
        <f>E44*G44</f>
        <v>27721.05</v>
      </c>
      <c r="I44" s="318">
        <f>(H44*65%)</f>
        <v>18018.68</v>
      </c>
      <c r="J44" s="329">
        <f>(H44*35%)</f>
        <v>9702.3700000000008</v>
      </c>
      <c r="K44" s="291"/>
    </row>
    <row r="45" spans="1:12" s="176" customFormat="1" ht="38.25" x14ac:dyDescent="0.2">
      <c r="A45" s="217" t="s">
        <v>262</v>
      </c>
      <c r="B45" s="241">
        <v>92775</v>
      </c>
      <c r="C45" s="243" t="s">
        <v>138</v>
      </c>
      <c r="D45" s="244" t="s">
        <v>111</v>
      </c>
      <c r="E45" s="179">
        <v>75.540000000000006</v>
      </c>
      <c r="F45" s="180">
        <v>19.190000000000001</v>
      </c>
      <c r="G45" s="181">
        <f>(F45*$E$9)+F45</f>
        <v>23.99</v>
      </c>
      <c r="H45" s="439">
        <f>E45*G45</f>
        <v>1812.2</v>
      </c>
      <c r="I45" s="318">
        <f>H45*65%</f>
        <v>1177.93</v>
      </c>
      <c r="J45" s="329">
        <f>(H45*35%)</f>
        <v>634.27</v>
      </c>
      <c r="K45" s="291"/>
      <c r="L45" s="77"/>
    </row>
    <row r="46" spans="1:12" s="35" customFormat="1" ht="30" customHeight="1" x14ac:dyDescent="0.2">
      <c r="A46" s="217" t="s">
        <v>263</v>
      </c>
      <c r="B46" s="241">
        <v>96536</v>
      </c>
      <c r="C46" s="239" t="s">
        <v>251</v>
      </c>
      <c r="D46" s="482" t="s">
        <v>76</v>
      </c>
      <c r="E46" s="218">
        <v>53.54</v>
      </c>
      <c r="F46" s="185">
        <v>59.16</v>
      </c>
      <c r="G46" s="483">
        <f t="shared" ref="G46" si="4">(F46*$E$9)+F46</f>
        <v>73.95</v>
      </c>
      <c r="H46" s="440">
        <f>E46*G46</f>
        <v>3959.28</v>
      </c>
      <c r="I46" s="318">
        <f>H46*65%</f>
        <v>2573.5300000000002</v>
      </c>
      <c r="J46" s="318">
        <f>H46*35%</f>
        <v>1385.75</v>
      </c>
      <c r="K46" s="291"/>
    </row>
    <row r="47" spans="1:12" s="176" customFormat="1" ht="38.25" x14ac:dyDescent="0.2">
      <c r="A47" s="217" t="s">
        <v>335</v>
      </c>
      <c r="B47" s="241">
        <v>94964</v>
      </c>
      <c r="C47" s="246" t="s">
        <v>136</v>
      </c>
      <c r="D47" s="244" t="s">
        <v>82</v>
      </c>
      <c r="E47" s="179">
        <v>3.95</v>
      </c>
      <c r="F47" s="180">
        <v>428.36</v>
      </c>
      <c r="G47" s="245">
        <f>(F47*$E$9)+F47</f>
        <v>535.45000000000005</v>
      </c>
      <c r="H47" s="439">
        <f>E47*G47</f>
        <v>2115.0300000000002</v>
      </c>
      <c r="I47" s="318">
        <f>(H47*65%)</f>
        <v>1374.77</v>
      </c>
      <c r="J47" s="329">
        <f>(H47*35%)</f>
        <v>740.26</v>
      </c>
      <c r="K47" s="291"/>
      <c r="L47" s="77"/>
    </row>
    <row r="48" spans="1:12" s="77" customFormat="1" ht="12.75" x14ac:dyDescent="0.2">
      <c r="A48" s="299"/>
      <c r="B48" s="303"/>
      <c r="C48" s="304" t="s">
        <v>204</v>
      </c>
      <c r="D48" s="622"/>
      <c r="E48" s="623"/>
      <c r="F48" s="623"/>
      <c r="G48" s="624"/>
      <c r="H48" s="336">
        <f>SUM(H44:H47)</f>
        <v>35607.56</v>
      </c>
      <c r="I48" s="347">
        <f>SUM(I44:I47)</f>
        <v>23144.91</v>
      </c>
      <c r="J48" s="333">
        <f>(H48*35%)</f>
        <v>12462.65</v>
      </c>
      <c r="K48" s="291"/>
      <c r="L48" s="176"/>
    </row>
    <row r="49" spans="1:11" s="177" customFormat="1" ht="17.25" customHeight="1" x14ac:dyDescent="0.2">
      <c r="A49" s="349" t="s">
        <v>336</v>
      </c>
      <c r="B49" s="188"/>
      <c r="C49" s="188" t="s">
        <v>271</v>
      </c>
      <c r="D49" s="188"/>
      <c r="E49" s="189"/>
      <c r="F49" s="190"/>
      <c r="G49" s="190"/>
      <c r="H49" s="331"/>
      <c r="I49" s="443"/>
      <c r="J49" s="372"/>
      <c r="K49" s="140"/>
    </row>
    <row r="50" spans="1:11" s="35" customFormat="1" ht="38.25" x14ac:dyDescent="0.2">
      <c r="A50" s="217" t="s">
        <v>337</v>
      </c>
      <c r="B50" s="241">
        <v>94964</v>
      </c>
      <c r="C50" s="246" t="s">
        <v>136</v>
      </c>
      <c r="D50" s="244" t="s">
        <v>82</v>
      </c>
      <c r="E50" s="179">
        <v>0.3</v>
      </c>
      <c r="F50" s="180">
        <v>428.36</v>
      </c>
      <c r="G50" s="245">
        <f>(F50*$E$9)+F50</f>
        <v>535.45000000000005</v>
      </c>
      <c r="H50" s="439">
        <f>E50*G50</f>
        <v>160.63999999999999</v>
      </c>
      <c r="I50" s="318">
        <f>(H50*65%)</f>
        <v>104.42</v>
      </c>
      <c r="J50" s="318">
        <f>(H50*35%)</f>
        <v>56.22</v>
      </c>
      <c r="K50" s="291"/>
    </row>
    <row r="51" spans="1:11" s="35" customFormat="1" ht="45.6" customHeight="1" x14ac:dyDescent="0.2">
      <c r="A51" s="217" t="s">
        <v>338</v>
      </c>
      <c r="B51" s="241">
        <v>92775</v>
      </c>
      <c r="C51" s="243" t="s">
        <v>138</v>
      </c>
      <c r="D51" s="244" t="s">
        <v>111</v>
      </c>
      <c r="E51" s="179">
        <v>5.86</v>
      </c>
      <c r="F51" s="180">
        <v>19.190000000000001</v>
      </c>
      <c r="G51" s="181">
        <f>(F51*$E$9)+F51</f>
        <v>23.99</v>
      </c>
      <c r="H51" s="439">
        <f>E51*G51</f>
        <v>140.58000000000001</v>
      </c>
      <c r="I51" s="318">
        <f>H51*65%</f>
        <v>91.38</v>
      </c>
      <c r="J51" s="318">
        <f>(H51*35%)</f>
        <v>49.2</v>
      </c>
      <c r="K51" s="140"/>
    </row>
    <row r="52" spans="1:11" s="35" customFormat="1" ht="17.25" customHeight="1" x14ac:dyDescent="0.2">
      <c r="A52" s="217" t="s">
        <v>339</v>
      </c>
      <c r="B52" s="241">
        <v>92778</v>
      </c>
      <c r="C52" s="246" t="s">
        <v>314</v>
      </c>
      <c r="D52" s="244" t="s">
        <v>111</v>
      </c>
      <c r="E52" s="179">
        <v>19.989999999999998</v>
      </c>
      <c r="F52" s="180">
        <v>15.15</v>
      </c>
      <c r="G52" s="181">
        <f t="shared" ref="G52" si="5">(F52*$E$9)+F52</f>
        <v>18.940000000000001</v>
      </c>
      <c r="H52" s="439">
        <f>E52*G52</f>
        <v>378.61</v>
      </c>
      <c r="I52" s="318">
        <f>(H52*65%)</f>
        <v>246.1</v>
      </c>
      <c r="J52" s="484">
        <f>H52*35%</f>
        <v>132.51</v>
      </c>
      <c r="K52" s="291"/>
    </row>
    <row r="53" spans="1:11" s="35" customFormat="1" ht="12.75" x14ac:dyDescent="0.2">
      <c r="A53" s="217" t="s">
        <v>340</v>
      </c>
      <c r="B53" s="241">
        <v>92269</v>
      </c>
      <c r="C53" s="246" t="s">
        <v>265</v>
      </c>
      <c r="D53" s="244" t="s">
        <v>76</v>
      </c>
      <c r="E53" s="179">
        <v>6.48</v>
      </c>
      <c r="F53" s="180">
        <v>141.80000000000001</v>
      </c>
      <c r="G53" s="245">
        <f>(F53*$E$9)+F53</f>
        <v>177.25</v>
      </c>
      <c r="H53" s="439">
        <f>E53*G53</f>
        <v>1148.58</v>
      </c>
      <c r="I53" s="318">
        <f>(H53*65%)</f>
        <v>746.58</v>
      </c>
      <c r="J53" s="318">
        <f>(H53*35%)</f>
        <v>402</v>
      </c>
      <c r="K53" s="291"/>
    </row>
    <row r="54" spans="1:11" s="35" customFormat="1" ht="12.75" x14ac:dyDescent="0.2">
      <c r="A54" s="299"/>
      <c r="B54" s="303"/>
      <c r="C54" s="304" t="s">
        <v>204</v>
      </c>
      <c r="D54" s="622"/>
      <c r="E54" s="623"/>
      <c r="F54" s="623"/>
      <c r="G54" s="624"/>
      <c r="H54" s="336">
        <f>SUM(H50:H53)</f>
        <v>1828.41</v>
      </c>
      <c r="I54" s="347">
        <f>SUM(I50:I53)</f>
        <v>1188.48</v>
      </c>
      <c r="J54" s="347">
        <f>(H54*35%)</f>
        <v>639.94000000000005</v>
      </c>
      <c r="K54" s="291"/>
    </row>
    <row r="55" spans="1:11" s="177" customFormat="1" ht="17.25" customHeight="1" x14ac:dyDescent="0.2">
      <c r="A55" s="349" t="s">
        <v>341</v>
      </c>
      <c r="B55" s="188"/>
      <c r="C55" s="188" t="s">
        <v>272</v>
      </c>
      <c r="D55" s="188"/>
      <c r="E55" s="189"/>
      <c r="F55" s="190"/>
      <c r="G55" s="190"/>
      <c r="H55" s="331"/>
      <c r="I55" s="443"/>
      <c r="J55" s="372"/>
      <c r="K55" s="140"/>
    </row>
    <row r="56" spans="1:11" s="35" customFormat="1" ht="38.25" x14ac:dyDescent="0.2">
      <c r="A56" s="217" t="s">
        <v>342</v>
      </c>
      <c r="B56" s="241">
        <v>94964</v>
      </c>
      <c r="C56" s="246" t="s">
        <v>136</v>
      </c>
      <c r="D56" s="244" t="s">
        <v>82</v>
      </c>
      <c r="E56" s="179">
        <v>0.38</v>
      </c>
      <c r="F56" s="180">
        <v>428.36</v>
      </c>
      <c r="G56" s="245">
        <f>(F56*$E$9)+F56</f>
        <v>535.45000000000005</v>
      </c>
      <c r="H56" s="439">
        <f>E56*G56</f>
        <v>203.47</v>
      </c>
      <c r="I56" s="318">
        <f>(H56*65%)</f>
        <v>132.26</v>
      </c>
      <c r="J56" s="318">
        <f>(H56*35%)</f>
        <v>71.209999999999994</v>
      </c>
      <c r="K56" s="291"/>
    </row>
    <row r="57" spans="1:11" s="35" customFormat="1" ht="45.6" customHeight="1" x14ac:dyDescent="0.2">
      <c r="A57" s="217" t="s">
        <v>343</v>
      </c>
      <c r="B57" s="241">
        <v>92775</v>
      </c>
      <c r="C57" s="243" t="s">
        <v>138</v>
      </c>
      <c r="D57" s="244" t="s">
        <v>111</v>
      </c>
      <c r="E57" s="179">
        <v>7.24</v>
      </c>
      <c r="F57" s="180">
        <v>19.190000000000001</v>
      </c>
      <c r="G57" s="181">
        <f>(F57*$E$9)+F57</f>
        <v>23.99</v>
      </c>
      <c r="H57" s="439">
        <f>E57*G57</f>
        <v>173.69</v>
      </c>
      <c r="I57" s="318">
        <f>H57*65%</f>
        <v>112.9</v>
      </c>
      <c r="J57" s="318">
        <f>(H57*35%)</f>
        <v>60.79</v>
      </c>
      <c r="K57" s="140"/>
    </row>
    <row r="58" spans="1:11" s="35" customFormat="1" ht="17.25" customHeight="1" x14ac:dyDescent="0.2">
      <c r="A58" s="217" t="s">
        <v>344</v>
      </c>
      <c r="B58" s="241">
        <v>92778</v>
      </c>
      <c r="C58" s="246" t="s">
        <v>314</v>
      </c>
      <c r="D58" s="244" t="s">
        <v>111</v>
      </c>
      <c r="E58" s="179">
        <v>24.68</v>
      </c>
      <c r="F58" s="180">
        <v>15.15</v>
      </c>
      <c r="G58" s="181">
        <f t="shared" ref="G58" si="6">(F58*$E$9)+F58</f>
        <v>18.940000000000001</v>
      </c>
      <c r="H58" s="439">
        <f>E58*G58</f>
        <v>467.44</v>
      </c>
      <c r="I58" s="318">
        <f>(H58*65%)</f>
        <v>303.83999999999997</v>
      </c>
      <c r="J58" s="484">
        <f>H58*35%</f>
        <v>163.6</v>
      </c>
      <c r="K58" s="291"/>
    </row>
    <row r="59" spans="1:11" s="35" customFormat="1" ht="12.75" x14ac:dyDescent="0.2">
      <c r="A59" s="217" t="s">
        <v>345</v>
      </c>
      <c r="B59" s="241">
        <v>92269</v>
      </c>
      <c r="C59" s="246" t="s">
        <v>265</v>
      </c>
      <c r="D59" s="244" t="s">
        <v>76</v>
      </c>
      <c r="E59" s="179">
        <v>8</v>
      </c>
      <c r="F59" s="180">
        <v>141.80000000000001</v>
      </c>
      <c r="G59" s="245">
        <f>(F59*$E$9)+F59</f>
        <v>177.25</v>
      </c>
      <c r="H59" s="439">
        <f>E59*G59</f>
        <v>1418</v>
      </c>
      <c r="I59" s="318">
        <f>(H59*65%)</f>
        <v>921.7</v>
      </c>
      <c r="J59" s="318">
        <f>(H59*35%)</f>
        <v>496.3</v>
      </c>
      <c r="K59" s="291"/>
    </row>
    <row r="60" spans="1:11" s="35" customFormat="1" ht="12.75" x14ac:dyDescent="0.2">
      <c r="A60" s="299"/>
      <c r="B60" s="303"/>
      <c r="C60" s="304" t="s">
        <v>204</v>
      </c>
      <c r="D60" s="622"/>
      <c r="E60" s="623"/>
      <c r="F60" s="623"/>
      <c r="G60" s="624"/>
      <c r="H60" s="336">
        <f>SUM(H56:H59)</f>
        <v>2262.6</v>
      </c>
      <c r="I60" s="347">
        <f>SUM(I56:I59)</f>
        <v>1470.7</v>
      </c>
      <c r="J60" s="347">
        <f>(H60*35%)</f>
        <v>791.91</v>
      </c>
      <c r="K60" s="291"/>
    </row>
    <row r="61" spans="1:11" s="177" customFormat="1" ht="17.25" customHeight="1" x14ac:dyDescent="0.2">
      <c r="A61" s="349" t="s">
        <v>268</v>
      </c>
      <c r="B61" s="188"/>
      <c r="C61" s="188" t="s">
        <v>320</v>
      </c>
      <c r="D61" s="188"/>
      <c r="E61" s="189"/>
      <c r="F61" s="190"/>
      <c r="G61" s="190"/>
      <c r="H61" s="331"/>
      <c r="I61" s="443"/>
      <c r="J61" s="372"/>
      <c r="K61" s="140"/>
    </row>
    <row r="62" spans="1:11" s="35" customFormat="1" ht="38.25" x14ac:dyDescent="0.2">
      <c r="A62" s="217" t="s">
        <v>269</v>
      </c>
      <c r="B62" s="241">
        <v>94964</v>
      </c>
      <c r="C62" s="246" t="s">
        <v>136</v>
      </c>
      <c r="D62" s="244" t="s">
        <v>82</v>
      </c>
      <c r="E62" s="179">
        <v>0.37</v>
      </c>
      <c r="F62" s="180">
        <v>428.36</v>
      </c>
      <c r="G62" s="245">
        <f>(F62*$E$9)+F62</f>
        <v>535.45000000000005</v>
      </c>
      <c r="H62" s="439">
        <f>E62*G62</f>
        <v>198.12</v>
      </c>
      <c r="I62" s="318">
        <f>(H62*65%)</f>
        <v>128.78</v>
      </c>
      <c r="J62" s="318">
        <f>(H62*35%)</f>
        <v>69.34</v>
      </c>
      <c r="K62" s="291"/>
    </row>
    <row r="63" spans="1:11" s="35" customFormat="1" ht="45.6" customHeight="1" x14ac:dyDescent="0.2">
      <c r="A63" s="217" t="s">
        <v>270</v>
      </c>
      <c r="B63" s="241">
        <v>92775</v>
      </c>
      <c r="C63" s="243" t="s">
        <v>138</v>
      </c>
      <c r="D63" s="244" t="s">
        <v>111</v>
      </c>
      <c r="E63" s="179">
        <v>9.34</v>
      </c>
      <c r="F63" s="180">
        <v>19.190000000000001</v>
      </c>
      <c r="G63" s="181">
        <f>(F63*$E$9)+F63</f>
        <v>23.99</v>
      </c>
      <c r="H63" s="439">
        <f>E63*G63</f>
        <v>224.07</v>
      </c>
      <c r="I63" s="318">
        <f>H63*65%</f>
        <v>145.65</v>
      </c>
      <c r="J63" s="318">
        <f>(H63*35%)</f>
        <v>78.42</v>
      </c>
      <c r="K63" s="140"/>
    </row>
    <row r="64" spans="1:11" s="35" customFormat="1" ht="23.45" customHeight="1" x14ac:dyDescent="0.2">
      <c r="A64" s="217" t="s">
        <v>346</v>
      </c>
      <c r="B64" s="241">
        <v>92777</v>
      </c>
      <c r="C64" s="246" t="s">
        <v>254</v>
      </c>
      <c r="D64" s="244" t="s">
        <v>111</v>
      </c>
      <c r="E64" s="179">
        <v>25.91</v>
      </c>
      <c r="F64" s="180">
        <v>16.97</v>
      </c>
      <c r="G64" s="181">
        <f>(F64*$E$9)+F64</f>
        <v>21.21</v>
      </c>
      <c r="H64" s="439">
        <f>E64*G64</f>
        <v>549.54999999999995</v>
      </c>
      <c r="I64" s="318">
        <f>(H64*65%)</f>
        <v>357.21</v>
      </c>
      <c r="J64" s="329">
        <f>(H64*35%)</f>
        <v>192.34</v>
      </c>
      <c r="K64" s="291"/>
    </row>
    <row r="65" spans="1:12" s="35" customFormat="1" ht="12.75" x14ac:dyDescent="0.2">
      <c r="A65" s="217" t="s">
        <v>347</v>
      </c>
      <c r="B65" s="241">
        <v>92269</v>
      </c>
      <c r="C65" s="246" t="s">
        <v>265</v>
      </c>
      <c r="D65" s="244" t="s">
        <v>76</v>
      </c>
      <c r="E65" s="179">
        <v>9.84</v>
      </c>
      <c r="F65" s="180">
        <v>141.80000000000001</v>
      </c>
      <c r="G65" s="245">
        <f>(F65*$E$9)+F65</f>
        <v>177.25</v>
      </c>
      <c r="H65" s="439">
        <f>E65*G65</f>
        <v>1744.14</v>
      </c>
      <c r="I65" s="318">
        <f>(H65*65%)</f>
        <v>1133.69</v>
      </c>
      <c r="J65" s="318">
        <f>(H65*35%)</f>
        <v>610.45000000000005</v>
      </c>
      <c r="K65" s="291"/>
    </row>
    <row r="66" spans="1:12" s="35" customFormat="1" ht="12.75" x14ac:dyDescent="0.2">
      <c r="A66" s="299"/>
      <c r="B66" s="303"/>
      <c r="C66" s="304" t="s">
        <v>204</v>
      </c>
      <c r="D66" s="622"/>
      <c r="E66" s="623"/>
      <c r="F66" s="623"/>
      <c r="G66" s="624"/>
      <c r="H66" s="336">
        <f>SUM(H62:H65)</f>
        <v>2715.88</v>
      </c>
      <c r="I66" s="347">
        <f>SUM(I62:I65)</f>
        <v>1765.33</v>
      </c>
      <c r="J66" s="347">
        <f>(H66*35%)</f>
        <v>950.56</v>
      </c>
      <c r="K66" s="291"/>
    </row>
    <row r="67" spans="1:12" s="408" customFormat="1" ht="12.75" x14ac:dyDescent="0.2">
      <c r="A67" s="404"/>
      <c r="B67" s="409"/>
      <c r="C67" s="410" t="s">
        <v>233</v>
      </c>
      <c r="D67" s="411"/>
      <c r="E67" s="405"/>
      <c r="F67" s="406"/>
      <c r="G67" s="412"/>
      <c r="H67" s="407">
        <f>H66+H60+H54+H48+H42+H37+H32+H26</f>
        <v>58726.43</v>
      </c>
      <c r="I67" s="415">
        <f>H67*65%</f>
        <v>38172.18</v>
      </c>
      <c r="J67" s="413">
        <f>H67*35%</f>
        <v>20554.25</v>
      </c>
      <c r="K67" s="414"/>
      <c r="L67" s="419"/>
    </row>
    <row r="68" spans="1:12" s="35" customFormat="1" ht="16.5" customHeight="1" x14ac:dyDescent="0.2">
      <c r="A68" s="350">
        <v>2</v>
      </c>
      <c r="B68" s="186"/>
      <c r="C68" s="187" t="s">
        <v>212</v>
      </c>
      <c r="D68" s="452"/>
      <c r="E68" s="452"/>
      <c r="F68" s="452"/>
      <c r="G68" s="452"/>
      <c r="H68" s="452"/>
      <c r="I68" s="441"/>
      <c r="J68" s="403"/>
      <c r="K68" s="140"/>
      <c r="L68" s="36"/>
    </row>
    <row r="69" spans="1:12" s="35" customFormat="1" ht="12.75" x14ac:dyDescent="0.2">
      <c r="A69" s="349" t="s">
        <v>99</v>
      </c>
      <c r="B69" s="232"/>
      <c r="C69" s="188" t="s">
        <v>234</v>
      </c>
      <c r="D69" s="219"/>
      <c r="E69" s="219"/>
      <c r="F69" s="219"/>
      <c r="G69" s="219"/>
      <c r="H69" s="337"/>
      <c r="I69" s="443"/>
      <c r="J69" s="444"/>
      <c r="K69" s="236"/>
      <c r="L69" s="36"/>
    </row>
    <row r="70" spans="1:12" s="35" customFormat="1" ht="25.5" x14ac:dyDescent="0.2">
      <c r="A70" s="217" t="s">
        <v>148</v>
      </c>
      <c r="B70" s="238">
        <v>97622</v>
      </c>
      <c r="C70" s="239" t="s">
        <v>85</v>
      </c>
      <c r="D70" s="178" t="s">
        <v>82</v>
      </c>
      <c r="E70" s="179">
        <v>70</v>
      </c>
      <c r="F70" s="180">
        <v>48.91</v>
      </c>
      <c r="G70" s="181">
        <f>(F70*$E$9)+F70</f>
        <v>61.14</v>
      </c>
      <c r="H70" s="439">
        <f>E70*G70</f>
        <v>4279.8</v>
      </c>
      <c r="I70" s="318">
        <f t="shared" ref="I70" si="7">(H70*65%)</f>
        <v>2781.87</v>
      </c>
      <c r="J70" s="330">
        <f>(H70*35%)</f>
        <v>1497.93</v>
      </c>
      <c r="K70" s="291"/>
      <c r="L70" s="111"/>
    </row>
    <row r="71" spans="1:12" s="35" customFormat="1" ht="25.5" x14ac:dyDescent="0.2">
      <c r="A71" s="217" t="s">
        <v>149</v>
      </c>
      <c r="B71" s="250">
        <v>103335</v>
      </c>
      <c r="C71" s="246" t="s">
        <v>211</v>
      </c>
      <c r="D71" s="178" t="s">
        <v>76</v>
      </c>
      <c r="E71" s="179">
        <v>131.05000000000001</v>
      </c>
      <c r="F71" s="180">
        <v>134.69</v>
      </c>
      <c r="G71" s="181">
        <f t="shared" ref="G71" si="8">(F71*$E$9)+F71</f>
        <v>168.36</v>
      </c>
      <c r="H71" s="439">
        <f>E71*G71</f>
        <v>22063.58</v>
      </c>
      <c r="I71" s="318">
        <f>(H71*65%)</f>
        <v>14341.33</v>
      </c>
      <c r="J71" s="330">
        <f>(H71*35%)</f>
        <v>7722.25</v>
      </c>
      <c r="K71" s="291"/>
      <c r="L71" s="111"/>
    </row>
    <row r="72" spans="1:12" s="35" customFormat="1" ht="42" customHeight="1" x14ac:dyDescent="0.2">
      <c r="A72" s="217" t="s">
        <v>150</v>
      </c>
      <c r="B72" s="251">
        <v>87879</v>
      </c>
      <c r="C72" s="246" t="s">
        <v>139</v>
      </c>
      <c r="D72" s="178" t="s">
        <v>76</v>
      </c>
      <c r="E72" s="179">
        <v>272.76</v>
      </c>
      <c r="F72" s="180">
        <v>3.82</v>
      </c>
      <c r="G72" s="181">
        <f t="shared" ref="G72:G73" si="9">(F72*$E$9)+F72</f>
        <v>4.78</v>
      </c>
      <c r="H72" s="439">
        <f>E72*G72</f>
        <v>1303.79</v>
      </c>
      <c r="I72" s="318">
        <f>(H72*65%)</f>
        <v>847.46</v>
      </c>
      <c r="J72" s="329">
        <f>(H72*35%)</f>
        <v>456.33</v>
      </c>
      <c r="K72" s="291"/>
      <c r="L72" s="111"/>
    </row>
    <row r="73" spans="1:12" s="431" customFormat="1" ht="46.5" customHeight="1" x14ac:dyDescent="0.2">
      <c r="A73" s="217" t="s">
        <v>164</v>
      </c>
      <c r="B73" s="251">
        <v>87777</v>
      </c>
      <c r="C73" s="246" t="s">
        <v>140</v>
      </c>
      <c r="D73" s="252" t="s">
        <v>76</v>
      </c>
      <c r="E73" s="253">
        <v>219.37</v>
      </c>
      <c r="F73" s="254">
        <v>54.63</v>
      </c>
      <c r="G73" s="245">
        <f t="shared" si="9"/>
        <v>68.290000000000006</v>
      </c>
      <c r="H73" s="442">
        <f>E73*G73</f>
        <v>14980.78</v>
      </c>
      <c r="I73" s="318">
        <f>(H73*65%)</f>
        <v>9737.51</v>
      </c>
      <c r="J73" s="329">
        <f>H73*35%</f>
        <v>5243.27</v>
      </c>
      <c r="K73" s="291"/>
    </row>
    <row r="74" spans="1:12" s="35" customFormat="1" ht="12.75" x14ac:dyDescent="0.2">
      <c r="A74" s="457"/>
      <c r="B74" s="416"/>
      <c r="C74" s="417" t="s">
        <v>235</v>
      </c>
      <c r="D74" s="610"/>
      <c r="E74" s="611"/>
      <c r="F74" s="611"/>
      <c r="G74" s="612"/>
      <c r="H74" s="407">
        <f>H70+H71+H72+H73</f>
        <v>42627.95</v>
      </c>
      <c r="I74" s="413">
        <f>(H74*65%)</f>
        <v>27708.17</v>
      </c>
      <c r="J74" s="413">
        <f>H74*35%</f>
        <v>14919.78</v>
      </c>
      <c r="K74" s="140"/>
    </row>
    <row r="75" spans="1:12" s="35" customFormat="1" ht="13.5" thickBot="1" x14ac:dyDescent="0.25">
      <c r="A75" s="352">
        <v>3</v>
      </c>
      <c r="B75" s="163"/>
      <c r="C75" s="221" t="s">
        <v>86</v>
      </c>
      <c r="D75" s="224"/>
      <c r="E75" s="224"/>
      <c r="F75" s="433"/>
      <c r="G75" s="224"/>
      <c r="H75" s="456"/>
      <c r="I75" s="372"/>
      <c r="J75" s="403"/>
      <c r="K75" s="140"/>
    </row>
    <row r="76" spans="1:12" s="35" customFormat="1" ht="18" customHeight="1" x14ac:dyDescent="0.2">
      <c r="A76" s="353" t="s">
        <v>116</v>
      </c>
      <c r="B76" s="164"/>
      <c r="C76" s="162" t="s">
        <v>236</v>
      </c>
      <c r="D76" s="454"/>
      <c r="E76" s="454"/>
      <c r="F76" s="454"/>
      <c r="G76" s="454"/>
      <c r="H76" s="455"/>
      <c r="I76" s="444"/>
      <c r="J76" s="486"/>
      <c r="K76" s="140"/>
    </row>
    <row r="77" spans="1:12" s="35" customFormat="1" ht="32.25" customHeight="1" x14ac:dyDescent="0.2">
      <c r="A77" s="217" t="s">
        <v>152</v>
      </c>
      <c r="B77" s="238">
        <v>97645</v>
      </c>
      <c r="C77" s="243" t="s">
        <v>101</v>
      </c>
      <c r="D77" s="183" t="s">
        <v>76</v>
      </c>
      <c r="E77" s="218">
        <v>4.08</v>
      </c>
      <c r="F77" s="255">
        <v>30.32</v>
      </c>
      <c r="G77" s="216">
        <f>(F77*$E$9)+F77</f>
        <v>37.9</v>
      </c>
      <c r="H77" s="445">
        <f>E77*G77</f>
        <v>154.63</v>
      </c>
      <c r="I77" s="318">
        <f>(H77*65%)</f>
        <v>100.51</v>
      </c>
      <c r="J77" s="329">
        <f>(H77*35%)</f>
        <v>54.12</v>
      </c>
      <c r="K77" s="140"/>
    </row>
    <row r="78" spans="1:12" s="35" customFormat="1" ht="27.75" customHeight="1" x14ac:dyDescent="0.2">
      <c r="A78" s="217" t="s">
        <v>153</v>
      </c>
      <c r="B78" s="238">
        <v>94559</v>
      </c>
      <c r="C78" s="243" t="s">
        <v>102</v>
      </c>
      <c r="D78" s="217" t="s">
        <v>76</v>
      </c>
      <c r="E78" s="218">
        <v>10.8</v>
      </c>
      <c r="F78" s="185">
        <v>796.62</v>
      </c>
      <c r="G78" s="216">
        <f t="shared" ref="G78" si="10">(F78*$E$9)+F78</f>
        <v>995.78</v>
      </c>
      <c r="H78" s="445">
        <f>E78*G78</f>
        <v>10754.42</v>
      </c>
      <c r="I78" s="318">
        <f>(H78*65%)</f>
        <v>6990.37</v>
      </c>
      <c r="J78" s="329">
        <f>(H78*35%)</f>
        <v>3764.05</v>
      </c>
      <c r="K78" s="140"/>
    </row>
    <row r="79" spans="1:12" s="35" customFormat="1" ht="27.75" customHeight="1" x14ac:dyDescent="0.2">
      <c r="A79" s="260" t="s">
        <v>154</v>
      </c>
      <c r="B79" s="256">
        <v>102151</v>
      </c>
      <c r="C79" s="243" t="s">
        <v>103</v>
      </c>
      <c r="D79" s="217" t="s">
        <v>76</v>
      </c>
      <c r="E79" s="218">
        <v>10.8</v>
      </c>
      <c r="F79" s="185">
        <v>131.99</v>
      </c>
      <c r="G79" s="216">
        <f>(F79*$E$9)+F79</f>
        <v>164.99</v>
      </c>
      <c r="H79" s="445">
        <f>E79*G79</f>
        <v>1781.89</v>
      </c>
      <c r="I79" s="318">
        <f>(H79*65%)</f>
        <v>1158.23</v>
      </c>
      <c r="J79" s="329">
        <f>(H79*35%)</f>
        <v>623.66</v>
      </c>
      <c r="K79" s="140"/>
    </row>
    <row r="80" spans="1:12" s="35" customFormat="1" ht="13.5" customHeight="1" x14ac:dyDescent="0.2">
      <c r="A80" s="354"/>
      <c r="B80" s="307"/>
      <c r="C80" s="308" t="s">
        <v>203</v>
      </c>
      <c r="D80" s="299"/>
      <c r="E80" s="300"/>
      <c r="F80" s="301"/>
      <c r="G80" s="302"/>
      <c r="H80" s="334">
        <f>SUM(H77:H79)</f>
        <v>12690.94</v>
      </c>
      <c r="I80" s="347">
        <f>SUM(I77:I79)</f>
        <v>8249.11</v>
      </c>
      <c r="J80" s="333">
        <f>J77+J78+J79</f>
        <v>4441.83</v>
      </c>
      <c r="K80" s="140"/>
    </row>
    <row r="81" spans="1:12" s="106" customFormat="1" ht="12.75" x14ac:dyDescent="0.2">
      <c r="A81" s="237" t="s">
        <v>348</v>
      </c>
      <c r="B81" s="165"/>
      <c r="C81" s="161" t="s">
        <v>238</v>
      </c>
      <c r="D81" s="219"/>
      <c r="E81" s="219"/>
      <c r="F81" s="219"/>
      <c r="G81" s="219"/>
      <c r="H81" s="337"/>
      <c r="I81" s="444"/>
      <c r="J81" s="486"/>
      <c r="K81" s="140"/>
      <c r="L81" s="35"/>
    </row>
    <row r="82" spans="1:12" s="35" customFormat="1" ht="25.5" x14ac:dyDescent="0.2">
      <c r="A82" s="183" t="s">
        <v>349</v>
      </c>
      <c r="B82" s="257">
        <v>97644</v>
      </c>
      <c r="C82" s="258" t="s">
        <v>87</v>
      </c>
      <c r="D82" s="375" t="s">
        <v>76</v>
      </c>
      <c r="E82" s="278">
        <v>20.16</v>
      </c>
      <c r="F82" s="267">
        <v>7.85</v>
      </c>
      <c r="G82" s="376">
        <f>(F82*$E$9)+F82</f>
        <v>9.81</v>
      </c>
      <c r="H82" s="439">
        <f>E82*G82</f>
        <v>197.77</v>
      </c>
      <c r="I82" s="318">
        <f>(H82*65%)</f>
        <v>128.55000000000001</v>
      </c>
      <c r="J82" s="329">
        <f>(H82*35%)</f>
        <v>69.22</v>
      </c>
      <c r="K82" s="140"/>
    </row>
    <row r="83" spans="1:12" s="35" customFormat="1" ht="38.25" x14ac:dyDescent="0.2">
      <c r="A83" s="217" t="s">
        <v>350</v>
      </c>
      <c r="B83" s="238">
        <v>90822</v>
      </c>
      <c r="C83" s="243" t="s">
        <v>132</v>
      </c>
      <c r="D83" s="183" t="s">
        <v>50</v>
      </c>
      <c r="E83" s="262">
        <v>9</v>
      </c>
      <c r="F83" s="263">
        <v>422.36</v>
      </c>
      <c r="G83" s="216">
        <f>(F83*$E$9)+F83</f>
        <v>527.95000000000005</v>
      </c>
      <c r="H83" s="445">
        <f>E83*G83</f>
        <v>4751.55</v>
      </c>
      <c r="I83" s="318">
        <f>(H83*65%)</f>
        <v>3088.51</v>
      </c>
      <c r="J83" s="329">
        <f>(H83*35%)</f>
        <v>1663.04</v>
      </c>
      <c r="K83" s="174"/>
      <c r="L83" s="175"/>
    </row>
    <row r="84" spans="1:12" s="35" customFormat="1" ht="12.75" x14ac:dyDescent="0.2">
      <c r="A84" s="356" t="s">
        <v>352</v>
      </c>
      <c r="B84" s="238">
        <v>100701</v>
      </c>
      <c r="C84" s="243" t="s">
        <v>321</v>
      </c>
      <c r="D84" s="183" t="s">
        <v>50</v>
      </c>
      <c r="E84" s="262">
        <v>1</v>
      </c>
      <c r="F84" s="263">
        <v>546.48</v>
      </c>
      <c r="G84" s="216">
        <f>(F84*$E$9)+F84</f>
        <v>683.1</v>
      </c>
      <c r="H84" s="445">
        <f>E84*G84</f>
        <v>683.1</v>
      </c>
      <c r="I84" s="318">
        <f>(H84*65%)</f>
        <v>444.02</v>
      </c>
      <c r="J84" s="329">
        <f>(H84*35%)</f>
        <v>239.09</v>
      </c>
      <c r="K84" s="174"/>
      <c r="L84" s="175"/>
    </row>
    <row r="85" spans="1:12" s="35" customFormat="1" ht="35.450000000000003" customHeight="1" x14ac:dyDescent="0.2">
      <c r="A85" s="183" t="s">
        <v>351</v>
      </c>
      <c r="B85" s="238">
        <v>91307</v>
      </c>
      <c r="C85" s="243" t="s">
        <v>113</v>
      </c>
      <c r="D85" s="260" t="s">
        <v>50</v>
      </c>
      <c r="E85" s="264">
        <v>7</v>
      </c>
      <c r="F85" s="261">
        <v>86.77</v>
      </c>
      <c r="G85" s="265">
        <f>(F85*$E$9)+F85</f>
        <v>108.46</v>
      </c>
      <c r="H85" s="446">
        <f>E85*G85</f>
        <v>759.22</v>
      </c>
      <c r="I85" s="373">
        <f>(H85*65%)</f>
        <v>493.49</v>
      </c>
      <c r="J85" s="329">
        <f>(H85*35%)</f>
        <v>265.73</v>
      </c>
      <c r="K85" s="140"/>
    </row>
    <row r="86" spans="1:12" s="35" customFormat="1" ht="36.6" customHeight="1" x14ac:dyDescent="0.2">
      <c r="A86" s="217" t="s">
        <v>353</v>
      </c>
      <c r="B86" s="238">
        <v>91304</v>
      </c>
      <c r="C86" s="243" t="s">
        <v>114</v>
      </c>
      <c r="D86" s="260" t="s">
        <v>50</v>
      </c>
      <c r="E86" s="266">
        <v>3</v>
      </c>
      <c r="F86" s="267">
        <v>101.62</v>
      </c>
      <c r="G86" s="216">
        <f>(F86*$E$9)+F86</f>
        <v>127.03</v>
      </c>
      <c r="H86" s="445">
        <f>E86*G86</f>
        <v>381.09</v>
      </c>
      <c r="I86" s="318">
        <f>(H86*65%)</f>
        <v>247.71</v>
      </c>
      <c r="J86" s="329">
        <f>(H86*35%)</f>
        <v>133.38</v>
      </c>
      <c r="K86" s="140"/>
    </row>
    <row r="87" spans="1:12" s="35" customFormat="1" ht="14.45" customHeight="1" x14ac:dyDescent="0.2">
      <c r="A87" s="351"/>
      <c r="B87" s="306"/>
      <c r="C87" s="312" t="s">
        <v>203</v>
      </c>
      <c r="D87" s="309"/>
      <c r="E87" s="310"/>
      <c r="F87" s="311"/>
      <c r="G87" s="302"/>
      <c r="H87" s="334">
        <f>SUM(H82:H86)</f>
        <v>6772.73</v>
      </c>
      <c r="I87" s="347">
        <f>SUM(I82:I86)</f>
        <v>4402.28</v>
      </c>
      <c r="J87" s="333">
        <f>SUM(J82:J86)</f>
        <v>2370.46</v>
      </c>
      <c r="K87" s="140"/>
    </row>
    <row r="88" spans="1:12" s="175" customFormat="1" ht="12.75" x14ac:dyDescent="0.2">
      <c r="A88" s="418"/>
      <c r="B88" s="420"/>
      <c r="C88" s="458" t="s">
        <v>237</v>
      </c>
      <c r="D88" s="610"/>
      <c r="E88" s="611"/>
      <c r="F88" s="611"/>
      <c r="G88" s="612"/>
      <c r="H88" s="449">
        <f>H87+H80</f>
        <v>19463.669999999998</v>
      </c>
      <c r="I88" s="415">
        <f>H88*65%</f>
        <v>12651.39</v>
      </c>
      <c r="J88" s="413">
        <f>H88*35%</f>
        <v>6812.28</v>
      </c>
      <c r="K88" s="140"/>
      <c r="L88" s="35"/>
    </row>
    <row r="89" spans="1:12" s="177" customFormat="1" ht="13.5" thickBot="1" x14ac:dyDescent="0.25">
      <c r="A89" s="357" t="s">
        <v>165</v>
      </c>
      <c r="B89" s="166"/>
      <c r="C89" s="139" t="s">
        <v>80</v>
      </c>
      <c r="D89" s="452"/>
      <c r="E89" s="452"/>
      <c r="F89" s="452"/>
      <c r="G89" s="452"/>
      <c r="H89" s="452"/>
      <c r="I89" s="447"/>
      <c r="J89" s="496"/>
      <c r="K89" s="140"/>
      <c r="L89" s="35"/>
    </row>
    <row r="90" spans="1:12" s="35" customFormat="1" ht="13.5" thickBot="1" x14ac:dyDescent="0.25">
      <c r="A90" s="355" t="s">
        <v>90</v>
      </c>
      <c r="B90" s="234"/>
      <c r="C90" s="235" t="s">
        <v>239</v>
      </c>
      <c r="D90" s="219"/>
      <c r="E90" s="219"/>
      <c r="F90" s="219"/>
      <c r="G90" s="219"/>
      <c r="H90" s="337"/>
      <c r="I90" s="444"/>
      <c r="J90" s="486"/>
      <c r="K90" s="140"/>
    </row>
    <row r="91" spans="1:12" s="35" customFormat="1" ht="33" customHeight="1" x14ac:dyDescent="0.2">
      <c r="A91" s="358" t="s">
        <v>145</v>
      </c>
      <c r="B91" s="268">
        <v>97647</v>
      </c>
      <c r="C91" s="269" t="s">
        <v>104</v>
      </c>
      <c r="D91" s="217" t="s">
        <v>76</v>
      </c>
      <c r="E91" s="218">
        <v>354.48</v>
      </c>
      <c r="F91" s="185">
        <v>2.92</v>
      </c>
      <c r="G91" s="216">
        <f t="shared" ref="G91" si="11">(F91*$E$9)+F91</f>
        <v>3.65</v>
      </c>
      <c r="H91" s="445">
        <f t="shared" ref="H91:H103" si="12">E91*G91</f>
        <v>1293.8499999999999</v>
      </c>
      <c r="I91" s="318">
        <f t="shared" ref="I91:I99" si="13">(H91*65%)</f>
        <v>841</v>
      </c>
      <c r="J91" s="329">
        <f>(H91*35%)</f>
        <v>452.85</v>
      </c>
      <c r="K91" s="140"/>
    </row>
    <row r="92" spans="1:12" s="431" customFormat="1" ht="27" customHeight="1" x14ac:dyDescent="0.2">
      <c r="A92" s="359" t="s">
        <v>146</v>
      </c>
      <c r="B92" s="270">
        <v>97650</v>
      </c>
      <c r="C92" s="271" t="s">
        <v>105</v>
      </c>
      <c r="D92" s="272" t="s">
        <v>76</v>
      </c>
      <c r="E92" s="218">
        <v>354.48</v>
      </c>
      <c r="F92" s="267">
        <v>6.3</v>
      </c>
      <c r="G92" s="216">
        <f t="shared" ref="G92:G103" si="14">(F92*$E$9)+F92</f>
        <v>7.88</v>
      </c>
      <c r="H92" s="445">
        <f t="shared" si="12"/>
        <v>2793.3</v>
      </c>
      <c r="I92" s="318">
        <f t="shared" si="13"/>
        <v>1815.65</v>
      </c>
      <c r="J92" s="329">
        <f>H92*35%</f>
        <v>977.66</v>
      </c>
      <c r="K92" s="291"/>
    </row>
    <row r="93" spans="1:12" s="408" customFormat="1" ht="25.5" x14ac:dyDescent="0.2">
      <c r="A93" s="272" t="s">
        <v>147</v>
      </c>
      <c r="B93" s="238">
        <v>97652</v>
      </c>
      <c r="C93" s="271" t="s">
        <v>106</v>
      </c>
      <c r="D93" s="217" t="s">
        <v>50</v>
      </c>
      <c r="E93" s="218">
        <v>25</v>
      </c>
      <c r="F93" s="185">
        <v>157.94</v>
      </c>
      <c r="G93" s="216">
        <f t="shared" si="14"/>
        <v>197.43</v>
      </c>
      <c r="H93" s="445">
        <f t="shared" si="12"/>
        <v>4935.75</v>
      </c>
      <c r="I93" s="318">
        <f t="shared" si="13"/>
        <v>3208.24</v>
      </c>
      <c r="J93" s="329">
        <f>H93*35%</f>
        <v>1727.51</v>
      </c>
      <c r="K93" s="432"/>
    </row>
    <row r="94" spans="1:12" s="408" customFormat="1" ht="25.5" x14ac:dyDescent="0.2">
      <c r="A94" s="272" t="s">
        <v>277</v>
      </c>
      <c r="B94" s="238">
        <v>97640</v>
      </c>
      <c r="C94" s="271" t="s">
        <v>300</v>
      </c>
      <c r="D94" s="217" t="s">
        <v>76</v>
      </c>
      <c r="E94" s="218">
        <v>354.48</v>
      </c>
      <c r="F94" s="185">
        <v>1.51</v>
      </c>
      <c r="G94" s="216">
        <f t="shared" ref="G94" si="15">(F94*$E$9)+F94</f>
        <v>1.89</v>
      </c>
      <c r="H94" s="445">
        <f t="shared" si="12"/>
        <v>669.97</v>
      </c>
      <c r="I94" s="318">
        <f t="shared" si="13"/>
        <v>435.48</v>
      </c>
      <c r="J94" s="329">
        <f>H94*35%</f>
        <v>234.49</v>
      </c>
      <c r="K94" s="432"/>
    </row>
    <row r="95" spans="1:12" s="36" customFormat="1" ht="38.25" x14ac:dyDescent="0.2">
      <c r="A95" s="217" t="s">
        <v>278</v>
      </c>
      <c r="B95" s="238">
        <v>92256</v>
      </c>
      <c r="C95" s="243" t="s">
        <v>134</v>
      </c>
      <c r="D95" s="217" t="s">
        <v>50</v>
      </c>
      <c r="E95" s="218">
        <v>2</v>
      </c>
      <c r="F95" s="267">
        <v>207.84</v>
      </c>
      <c r="G95" s="216">
        <f t="shared" si="14"/>
        <v>259.8</v>
      </c>
      <c r="H95" s="445">
        <f t="shared" si="12"/>
        <v>519.6</v>
      </c>
      <c r="I95" s="318">
        <f t="shared" si="13"/>
        <v>337.74</v>
      </c>
      <c r="J95" s="329">
        <f>H95*35%</f>
        <v>181.86</v>
      </c>
      <c r="K95" s="140"/>
      <c r="L95" s="35"/>
    </row>
    <row r="96" spans="1:12" s="27" customFormat="1" ht="38.25" x14ac:dyDescent="0.2">
      <c r="A96" s="356" t="s">
        <v>354</v>
      </c>
      <c r="B96" s="238">
        <v>92258</v>
      </c>
      <c r="C96" s="243" t="s">
        <v>226</v>
      </c>
      <c r="D96" s="217" t="s">
        <v>50</v>
      </c>
      <c r="E96" s="218">
        <v>9</v>
      </c>
      <c r="F96" s="267">
        <v>309.61</v>
      </c>
      <c r="G96" s="216">
        <f t="shared" si="14"/>
        <v>387.01</v>
      </c>
      <c r="H96" s="445">
        <f t="shared" si="12"/>
        <v>3483.09</v>
      </c>
      <c r="I96" s="318">
        <f t="shared" si="13"/>
        <v>2264.0100000000002</v>
      </c>
      <c r="J96" s="329">
        <f>(H96*35%)</f>
        <v>1219.08</v>
      </c>
      <c r="K96" s="291"/>
      <c r="L96" s="35"/>
    </row>
    <row r="97" spans="1:12" s="27" customFormat="1" ht="38.25" x14ac:dyDescent="0.2">
      <c r="A97" s="356" t="s">
        <v>166</v>
      </c>
      <c r="B97" s="238">
        <v>92580</v>
      </c>
      <c r="C97" s="243" t="s">
        <v>225</v>
      </c>
      <c r="D97" s="217" t="s">
        <v>76</v>
      </c>
      <c r="E97" s="218">
        <v>510</v>
      </c>
      <c r="F97" s="267">
        <v>74.78</v>
      </c>
      <c r="G97" s="216">
        <f t="shared" si="14"/>
        <v>93.48</v>
      </c>
      <c r="H97" s="445">
        <f t="shared" si="12"/>
        <v>47674.8</v>
      </c>
      <c r="I97" s="318">
        <f t="shared" si="13"/>
        <v>30988.62</v>
      </c>
      <c r="J97" s="329">
        <f>(H97*35%)</f>
        <v>16686.18</v>
      </c>
      <c r="K97" s="291"/>
      <c r="L97" s="177"/>
    </row>
    <row r="98" spans="1:12" s="27" customFormat="1" ht="27.95" customHeight="1" x14ac:dyDescent="0.2">
      <c r="A98" s="358" t="s">
        <v>167</v>
      </c>
      <c r="B98" s="238">
        <v>94216</v>
      </c>
      <c r="C98" s="240" t="s">
        <v>157</v>
      </c>
      <c r="D98" s="272" t="s">
        <v>76</v>
      </c>
      <c r="E98" s="273">
        <v>510</v>
      </c>
      <c r="F98" s="267">
        <v>246.84</v>
      </c>
      <c r="G98" s="216">
        <f t="shared" si="14"/>
        <v>308.55</v>
      </c>
      <c r="H98" s="445">
        <f t="shared" si="12"/>
        <v>157360.5</v>
      </c>
      <c r="I98" s="318">
        <f t="shared" si="13"/>
        <v>102284.33</v>
      </c>
      <c r="J98" s="330">
        <f>(H98*35%)</f>
        <v>55076.18</v>
      </c>
      <c r="K98" s="291"/>
      <c r="L98" s="177"/>
    </row>
    <row r="99" spans="1:12" s="421" customFormat="1" x14ac:dyDescent="0.2">
      <c r="A99" s="272" t="s">
        <v>168</v>
      </c>
      <c r="B99" s="238">
        <v>94228</v>
      </c>
      <c r="C99" s="239" t="s">
        <v>135</v>
      </c>
      <c r="D99" s="272" t="s">
        <v>76</v>
      </c>
      <c r="E99" s="273">
        <v>8</v>
      </c>
      <c r="F99" s="267">
        <v>110.48</v>
      </c>
      <c r="G99" s="216">
        <f t="shared" si="14"/>
        <v>138.1</v>
      </c>
      <c r="H99" s="445">
        <f t="shared" si="12"/>
        <v>1104.8</v>
      </c>
      <c r="I99" s="318">
        <f t="shared" si="13"/>
        <v>718.12</v>
      </c>
      <c r="J99" s="330">
        <f>H99*35%</f>
        <v>386.68</v>
      </c>
      <c r="K99" s="432"/>
      <c r="L99" s="425"/>
    </row>
    <row r="100" spans="1:12" ht="12.95" customHeight="1" x14ac:dyDescent="0.2">
      <c r="A100" s="217" t="s">
        <v>355</v>
      </c>
      <c r="B100" s="238">
        <v>88240</v>
      </c>
      <c r="C100" s="240" t="s">
        <v>108</v>
      </c>
      <c r="D100" s="259" t="s">
        <v>141</v>
      </c>
      <c r="E100" s="247">
        <v>160</v>
      </c>
      <c r="F100" s="248">
        <v>18.64</v>
      </c>
      <c r="G100" s="249">
        <f t="shared" si="14"/>
        <v>23.3</v>
      </c>
      <c r="H100" s="439">
        <f t="shared" si="12"/>
        <v>3728</v>
      </c>
      <c r="I100" s="318">
        <f>(H100*65%)</f>
        <v>2423.1999999999998</v>
      </c>
      <c r="J100" s="329">
        <f>H100*35%</f>
        <v>1304.8</v>
      </c>
      <c r="K100" s="140"/>
      <c r="L100" s="77"/>
    </row>
    <row r="101" spans="1:12" ht="12.95" customHeight="1" x14ac:dyDescent="0.2">
      <c r="A101" s="217" t="s">
        <v>169</v>
      </c>
      <c r="B101" s="274" t="s">
        <v>110</v>
      </c>
      <c r="C101" s="275" t="s">
        <v>109</v>
      </c>
      <c r="D101" s="260" t="s">
        <v>141</v>
      </c>
      <c r="E101" s="260">
        <v>160</v>
      </c>
      <c r="F101" s="256">
        <v>22.01</v>
      </c>
      <c r="G101" s="260">
        <f t="shared" si="14"/>
        <v>27.512499999999999</v>
      </c>
      <c r="H101" s="440">
        <f t="shared" si="12"/>
        <v>4402</v>
      </c>
      <c r="I101" s="318">
        <f>(H101*65%)</f>
        <v>2861.3</v>
      </c>
      <c r="J101" s="329">
        <f>(H101*35%)</f>
        <v>1540.7</v>
      </c>
      <c r="K101" s="291"/>
      <c r="L101" s="77"/>
    </row>
    <row r="102" spans="1:12" s="31" customFormat="1" ht="25.5" x14ac:dyDescent="0.2">
      <c r="A102" s="358" t="s">
        <v>170</v>
      </c>
      <c r="B102" s="238">
        <v>100327</v>
      </c>
      <c r="C102" s="240" t="s">
        <v>133</v>
      </c>
      <c r="D102" s="217" t="s">
        <v>81</v>
      </c>
      <c r="E102" s="218">
        <v>140</v>
      </c>
      <c r="F102" s="185">
        <v>72.900000000000006</v>
      </c>
      <c r="G102" s="216">
        <f t="shared" si="14"/>
        <v>91.13</v>
      </c>
      <c r="H102" s="445">
        <f t="shared" si="12"/>
        <v>12758.2</v>
      </c>
      <c r="I102" s="318">
        <f>(H102*65%)</f>
        <v>8292.83</v>
      </c>
      <c r="J102" s="329">
        <f>H102*35%</f>
        <v>4465.37</v>
      </c>
      <c r="K102" s="291"/>
      <c r="L102" s="285"/>
    </row>
    <row r="103" spans="1:12" ht="25.5" x14ac:dyDescent="0.2">
      <c r="A103" s="272" t="s">
        <v>227</v>
      </c>
      <c r="B103" s="238">
        <v>96116</v>
      </c>
      <c r="C103" s="276" t="s">
        <v>107</v>
      </c>
      <c r="D103" s="259" t="s">
        <v>76</v>
      </c>
      <c r="E103" s="247">
        <v>400</v>
      </c>
      <c r="F103" s="248">
        <v>87.82</v>
      </c>
      <c r="G103" s="249">
        <f t="shared" si="14"/>
        <v>109.78</v>
      </c>
      <c r="H103" s="439">
        <f t="shared" si="12"/>
        <v>43912</v>
      </c>
      <c r="I103" s="318">
        <f>(H103*65%)</f>
        <v>28542.799999999999</v>
      </c>
      <c r="J103" s="329">
        <f>(H103*35%)</f>
        <v>15369.2</v>
      </c>
      <c r="K103" s="291"/>
      <c r="L103" s="27"/>
    </row>
    <row r="104" spans="1:12" s="422" customFormat="1" ht="12.95" customHeight="1" x14ac:dyDescent="0.2">
      <c r="A104" s="497"/>
      <c r="B104" s="498"/>
      <c r="C104" s="499" t="s">
        <v>279</v>
      </c>
      <c r="D104" s="500"/>
      <c r="E104" s="501"/>
      <c r="F104" s="502"/>
      <c r="G104" s="503"/>
      <c r="H104" s="407">
        <f>SUM(H91:H103)</f>
        <v>284635.86</v>
      </c>
      <c r="I104" s="415">
        <f>H104*65%</f>
        <v>185013.31</v>
      </c>
      <c r="J104" s="413">
        <f>H104*35%</f>
        <v>99622.55</v>
      </c>
      <c r="K104" s="432"/>
      <c r="L104" s="421"/>
    </row>
    <row r="105" spans="1:12" ht="15.75" thickBot="1" x14ac:dyDescent="0.25">
      <c r="A105" s="355" t="s">
        <v>97</v>
      </c>
      <c r="B105" s="234"/>
      <c r="C105" s="235" t="s">
        <v>240</v>
      </c>
      <c r="D105" s="219"/>
      <c r="E105" s="219"/>
      <c r="F105" s="219"/>
      <c r="G105" s="219"/>
      <c r="H105" s="337"/>
      <c r="I105" s="444"/>
      <c r="J105" s="450"/>
      <c r="K105" s="291"/>
    </row>
    <row r="106" spans="1:12" s="35" customFormat="1" ht="51" x14ac:dyDescent="0.2">
      <c r="A106" s="217" t="s">
        <v>356</v>
      </c>
      <c r="B106" s="238">
        <v>87769</v>
      </c>
      <c r="C106" s="276" t="s">
        <v>273</v>
      </c>
      <c r="D106" s="277" t="s">
        <v>76</v>
      </c>
      <c r="E106" s="278">
        <v>3.2</v>
      </c>
      <c r="F106" s="248">
        <v>110.84</v>
      </c>
      <c r="G106" s="216">
        <f t="shared" ref="G106:G112" si="16">(F106*$E$9)+F106</f>
        <v>138.55000000000001</v>
      </c>
      <c r="H106" s="445">
        <f t="shared" ref="H106:H112" si="17">E106*G106</f>
        <v>443.36</v>
      </c>
      <c r="I106" s="318">
        <f t="shared" ref="I106:I112" si="18">(H106*65%)</f>
        <v>288.18</v>
      </c>
      <c r="J106" s="329">
        <f>(H106*35%)</f>
        <v>155.18</v>
      </c>
      <c r="K106" s="291"/>
      <c r="L106" s="36"/>
    </row>
    <row r="107" spans="1:12" ht="38.25" x14ac:dyDescent="0.2">
      <c r="A107" s="217" t="s">
        <v>357</v>
      </c>
      <c r="B107" s="238">
        <v>87248</v>
      </c>
      <c r="C107" s="243" t="s">
        <v>274</v>
      </c>
      <c r="D107" s="277" t="s">
        <v>76</v>
      </c>
      <c r="E107" s="278">
        <v>365</v>
      </c>
      <c r="F107" s="248">
        <v>43.19</v>
      </c>
      <c r="G107" s="216">
        <f t="shared" si="16"/>
        <v>53.99</v>
      </c>
      <c r="H107" s="445">
        <f t="shared" si="17"/>
        <v>19706.349999999999</v>
      </c>
      <c r="I107" s="318">
        <f t="shared" si="18"/>
        <v>12809.13</v>
      </c>
      <c r="J107" s="318">
        <f t="shared" ref="J107:J112" si="19">H107*35%</f>
        <v>6897.22</v>
      </c>
      <c r="K107" s="291"/>
    </row>
    <row r="108" spans="1:12" x14ac:dyDescent="0.2">
      <c r="A108" s="217" t="s">
        <v>358</v>
      </c>
      <c r="B108" s="238">
        <v>103335</v>
      </c>
      <c r="C108" s="243" t="s">
        <v>276</v>
      </c>
      <c r="D108" s="277" t="s">
        <v>76</v>
      </c>
      <c r="E108" s="278">
        <v>1.25</v>
      </c>
      <c r="F108" s="248">
        <v>134.69</v>
      </c>
      <c r="G108" s="216">
        <f t="shared" si="16"/>
        <v>168.36</v>
      </c>
      <c r="H108" s="445">
        <f t="shared" si="17"/>
        <v>210.45</v>
      </c>
      <c r="I108" s="318">
        <f t="shared" si="18"/>
        <v>136.79</v>
      </c>
      <c r="J108" s="318">
        <f t="shared" si="19"/>
        <v>73.66</v>
      </c>
      <c r="K108" s="291"/>
    </row>
    <row r="109" spans="1:12" ht="38.25" x14ac:dyDescent="0.2">
      <c r="A109" s="217" t="s">
        <v>359</v>
      </c>
      <c r="B109" s="238">
        <v>87248</v>
      </c>
      <c r="C109" s="243" t="s">
        <v>275</v>
      </c>
      <c r="D109" s="277" t="s">
        <v>76</v>
      </c>
      <c r="E109" s="278">
        <v>90</v>
      </c>
      <c r="F109" s="248">
        <v>43.19</v>
      </c>
      <c r="G109" s="216">
        <f t="shared" si="16"/>
        <v>53.99</v>
      </c>
      <c r="H109" s="445">
        <f t="shared" si="17"/>
        <v>4859.1000000000004</v>
      </c>
      <c r="I109" s="318">
        <f t="shared" si="18"/>
        <v>3158.42</v>
      </c>
      <c r="J109" s="318">
        <f t="shared" si="19"/>
        <v>1700.69</v>
      </c>
      <c r="K109" s="291"/>
    </row>
    <row r="110" spans="1:12" ht="25.5" x14ac:dyDescent="0.2">
      <c r="A110" s="217" t="s">
        <v>360</v>
      </c>
      <c r="B110" s="238">
        <v>92393</v>
      </c>
      <c r="C110" s="243" t="s">
        <v>303</v>
      </c>
      <c r="D110" s="277" t="s">
        <v>76</v>
      </c>
      <c r="E110" s="278">
        <v>50</v>
      </c>
      <c r="F110" s="248">
        <v>53.03</v>
      </c>
      <c r="G110" s="216">
        <f t="shared" si="16"/>
        <v>66.290000000000006</v>
      </c>
      <c r="H110" s="445">
        <f t="shared" si="17"/>
        <v>3314.5</v>
      </c>
      <c r="I110" s="318">
        <f t="shared" si="18"/>
        <v>2154.4299999999998</v>
      </c>
      <c r="J110" s="318">
        <f t="shared" si="19"/>
        <v>1160.08</v>
      </c>
      <c r="K110" s="291"/>
    </row>
    <row r="111" spans="1:12" ht="25.5" x14ac:dyDescent="0.2">
      <c r="A111" s="217" t="s">
        <v>361</v>
      </c>
      <c r="B111" s="238">
        <v>94263</v>
      </c>
      <c r="C111" s="243" t="s">
        <v>301</v>
      </c>
      <c r="D111" s="277" t="s">
        <v>81</v>
      </c>
      <c r="E111" s="278">
        <v>55</v>
      </c>
      <c r="F111" s="248">
        <v>30.61</v>
      </c>
      <c r="G111" s="216">
        <f t="shared" si="16"/>
        <v>38.26</v>
      </c>
      <c r="H111" s="445">
        <f t="shared" si="17"/>
        <v>2104.3000000000002</v>
      </c>
      <c r="I111" s="318">
        <f t="shared" si="18"/>
        <v>1367.8</v>
      </c>
      <c r="J111" s="318">
        <f t="shared" si="19"/>
        <v>736.51</v>
      </c>
      <c r="K111" s="291"/>
    </row>
    <row r="112" spans="1:12" ht="25.5" x14ac:dyDescent="0.2">
      <c r="A112" s="217" t="s">
        <v>362</v>
      </c>
      <c r="B112" s="238">
        <v>97633</v>
      </c>
      <c r="C112" s="243" t="s">
        <v>302</v>
      </c>
      <c r="D112" s="277" t="s">
        <v>76</v>
      </c>
      <c r="E112" s="278">
        <v>2</v>
      </c>
      <c r="F112" s="248">
        <v>19.34</v>
      </c>
      <c r="G112" s="216">
        <f t="shared" si="16"/>
        <v>24.18</v>
      </c>
      <c r="H112" s="445">
        <f t="shared" si="17"/>
        <v>48.36</v>
      </c>
      <c r="I112" s="318">
        <f t="shared" si="18"/>
        <v>31.43</v>
      </c>
      <c r="J112" s="318">
        <f t="shared" si="19"/>
        <v>16.93</v>
      </c>
      <c r="K112" s="291"/>
    </row>
    <row r="113" spans="1:12" s="290" customFormat="1" x14ac:dyDescent="0.2">
      <c r="A113" s="505"/>
      <c r="B113" s="506"/>
      <c r="C113" s="507" t="s">
        <v>280</v>
      </c>
      <c r="D113" s="508"/>
      <c r="E113" s="509"/>
      <c r="F113" s="510"/>
      <c r="G113" s="511"/>
      <c r="H113" s="512">
        <f>SUM(H106:H112)</f>
        <v>30686.42</v>
      </c>
      <c r="I113" s="513">
        <f>H113*65%</f>
        <v>19946.169999999998</v>
      </c>
      <c r="J113" s="513">
        <f>H113*35%</f>
        <v>10740.25</v>
      </c>
      <c r="K113" s="514"/>
    </row>
    <row r="114" spans="1:12" s="35" customFormat="1" ht="19.5" customHeight="1" x14ac:dyDescent="0.2">
      <c r="A114" s="137" t="s">
        <v>151</v>
      </c>
      <c r="B114" s="167"/>
      <c r="C114" s="136" t="s">
        <v>241</v>
      </c>
      <c r="D114" s="453"/>
      <c r="E114" s="453"/>
      <c r="F114" s="453"/>
      <c r="G114" s="453"/>
      <c r="H114" s="453"/>
      <c r="I114" s="372"/>
      <c r="J114" s="403"/>
      <c r="K114" s="291"/>
    </row>
    <row r="115" spans="1:12" s="35" customFormat="1" ht="41.45" customHeight="1" x14ac:dyDescent="0.2">
      <c r="A115" s="217" t="s">
        <v>155</v>
      </c>
      <c r="B115" s="241">
        <v>101878</v>
      </c>
      <c r="C115" s="240" t="s">
        <v>130</v>
      </c>
      <c r="D115" s="231" t="s">
        <v>50</v>
      </c>
      <c r="E115" s="278">
        <v>3</v>
      </c>
      <c r="F115" s="267">
        <v>641.13</v>
      </c>
      <c r="G115" s="216">
        <f>(F115*$E$9)+F115</f>
        <v>801.41</v>
      </c>
      <c r="H115" s="445">
        <f t="shared" ref="H115:H125" si="20">E115*G115</f>
        <v>2404.23</v>
      </c>
      <c r="I115" s="318">
        <f t="shared" ref="I115:I121" si="21">(H115*65%)</f>
        <v>1562.75</v>
      </c>
      <c r="J115" s="329">
        <f t="shared" ref="J115:J120" si="22">(H115*35%)</f>
        <v>841.48</v>
      </c>
      <c r="K115" s="291"/>
    </row>
    <row r="116" spans="1:12" ht="28.5" customHeight="1" x14ac:dyDescent="0.2">
      <c r="A116" s="217" t="s">
        <v>156</v>
      </c>
      <c r="B116" s="241">
        <v>93654</v>
      </c>
      <c r="C116" s="243" t="s">
        <v>118</v>
      </c>
      <c r="D116" s="231" t="s">
        <v>50</v>
      </c>
      <c r="E116" s="278">
        <v>14</v>
      </c>
      <c r="F116" s="267">
        <v>11.76</v>
      </c>
      <c r="G116" s="216">
        <f t="shared" ref="G116:G128" si="23">(F116*$E$9)+F116</f>
        <v>14.7</v>
      </c>
      <c r="H116" s="445">
        <f t="shared" si="20"/>
        <v>205.8</v>
      </c>
      <c r="I116" s="318">
        <f t="shared" si="21"/>
        <v>133.77000000000001</v>
      </c>
      <c r="J116" s="329">
        <f t="shared" si="22"/>
        <v>72.03</v>
      </c>
      <c r="K116" s="291"/>
      <c r="L116" s="77"/>
    </row>
    <row r="117" spans="1:12" ht="25.5" x14ac:dyDescent="0.2">
      <c r="A117" s="217" t="s">
        <v>171</v>
      </c>
      <c r="B117" s="241">
        <v>93655</v>
      </c>
      <c r="C117" s="243" t="s">
        <v>119</v>
      </c>
      <c r="D117" s="231" t="s">
        <v>50</v>
      </c>
      <c r="E117" s="278">
        <v>10</v>
      </c>
      <c r="F117" s="267">
        <v>12.89</v>
      </c>
      <c r="G117" s="216">
        <f t="shared" si="23"/>
        <v>16.11</v>
      </c>
      <c r="H117" s="445">
        <f t="shared" si="20"/>
        <v>161.1</v>
      </c>
      <c r="I117" s="318">
        <f t="shared" si="21"/>
        <v>104.72</v>
      </c>
      <c r="J117" s="318">
        <f t="shared" si="22"/>
        <v>56.39</v>
      </c>
      <c r="K117" s="292"/>
    </row>
    <row r="118" spans="1:12" s="436" customFormat="1" ht="25.5" x14ac:dyDescent="0.2">
      <c r="A118" s="217" t="s">
        <v>172</v>
      </c>
      <c r="B118" s="241">
        <v>93657</v>
      </c>
      <c r="C118" s="243" t="s">
        <v>131</v>
      </c>
      <c r="D118" s="231" t="s">
        <v>50</v>
      </c>
      <c r="E118" s="278">
        <v>2</v>
      </c>
      <c r="F118" s="267">
        <v>14.24</v>
      </c>
      <c r="G118" s="216">
        <f t="shared" si="23"/>
        <v>17.8</v>
      </c>
      <c r="H118" s="445">
        <f t="shared" si="20"/>
        <v>35.6</v>
      </c>
      <c r="I118" s="318">
        <f t="shared" si="21"/>
        <v>23.14</v>
      </c>
      <c r="J118" s="318">
        <f t="shared" si="22"/>
        <v>12.46</v>
      </c>
      <c r="K118" s="437"/>
    </row>
    <row r="119" spans="1:12" ht="25.5" x14ac:dyDescent="0.2">
      <c r="A119" s="217" t="s">
        <v>173</v>
      </c>
      <c r="B119" s="238">
        <v>91953</v>
      </c>
      <c r="C119" s="279" t="s">
        <v>120</v>
      </c>
      <c r="D119" s="231" t="s">
        <v>50</v>
      </c>
      <c r="E119" s="278">
        <v>15</v>
      </c>
      <c r="F119" s="267">
        <v>24.72</v>
      </c>
      <c r="G119" s="216">
        <f t="shared" si="23"/>
        <v>30.9</v>
      </c>
      <c r="H119" s="445">
        <f t="shared" si="20"/>
        <v>463.5</v>
      </c>
      <c r="I119" s="318">
        <f t="shared" si="21"/>
        <v>301.27999999999997</v>
      </c>
      <c r="J119" s="515">
        <f t="shared" si="22"/>
        <v>162.22499999999999</v>
      </c>
      <c r="K119" s="291"/>
    </row>
    <row r="120" spans="1:12" ht="25.5" x14ac:dyDescent="0.2">
      <c r="A120" s="217" t="s">
        <v>174</v>
      </c>
      <c r="B120" s="238">
        <v>91958</v>
      </c>
      <c r="C120" s="279" t="s">
        <v>121</v>
      </c>
      <c r="D120" s="231" t="s">
        <v>50</v>
      </c>
      <c r="E120" s="278">
        <v>8</v>
      </c>
      <c r="F120" s="267">
        <v>31.65</v>
      </c>
      <c r="G120" s="216">
        <f t="shared" si="23"/>
        <v>39.56</v>
      </c>
      <c r="H120" s="445">
        <f t="shared" si="20"/>
        <v>316.48</v>
      </c>
      <c r="I120" s="318">
        <f t="shared" si="21"/>
        <v>205.71</v>
      </c>
      <c r="J120" s="318">
        <f t="shared" si="22"/>
        <v>110.77</v>
      </c>
      <c r="K120" s="291"/>
    </row>
    <row r="121" spans="1:12" ht="25.5" x14ac:dyDescent="0.2">
      <c r="A121" s="217" t="s">
        <v>175</v>
      </c>
      <c r="B121" s="238">
        <v>91967</v>
      </c>
      <c r="C121" s="279" t="s">
        <v>122</v>
      </c>
      <c r="D121" s="231" t="s">
        <v>50</v>
      </c>
      <c r="E121" s="278">
        <v>1</v>
      </c>
      <c r="F121" s="267">
        <v>53.77</v>
      </c>
      <c r="G121" s="216">
        <f t="shared" si="23"/>
        <v>67.209999999999994</v>
      </c>
      <c r="H121" s="445">
        <f t="shared" si="20"/>
        <v>67.209999999999994</v>
      </c>
      <c r="I121" s="318">
        <f t="shared" si="21"/>
        <v>43.69</v>
      </c>
      <c r="J121" s="516">
        <f>(H186*35%)</f>
        <v>906.3</v>
      </c>
      <c r="K121" s="292"/>
    </row>
    <row r="122" spans="1:12" s="422" customFormat="1" ht="25.5" x14ac:dyDescent="0.2">
      <c r="A122" s="217" t="s">
        <v>176</v>
      </c>
      <c r="B122" s="238">
        <v>97593</v>
      </c>
      <c r="C122" s="279" t="s">
        <v>123</v>
      </c>
      <c r="D122" s="231" t="s">
        <v>50</v>
      </c>
      <c r="E122" s="278">
        <v>64</v>
      </c>
      <c r="F122" s="267">
        <v>189.05</v>
      </c>
      <c r="G122" s="216">
        <f t="shared" si="23"/>
        <v>236.31</v>
      </c>
      <c r="H122" s="445">
        <f t="shared" si="20"/>
        <v>15123.84</v>
      </c>
      <c r="I122" s="318">
        <f t="shared" ref="I122:I131" si="24">(H122*65%)</f>
        <v>9830.5</v>
      </c>
      <c r="J122" s="318">
        <f>(H122*35%)</f>
        <v>5293.34</v>
      </c>
      <c r="K122" s="414"/>
    </row>
    <row r="123" spans="1:12" ht="26.25" thickBot="1" x14ac:dyDescent="0.25">
      <c r="A123" s="217" t="s">
        <v>177</v>
      </c>
      <c r="B123" s="238">
        <v>92000</v>
      </c>
      <c r="C123" s="279" t="s">
        <v>124</v>
      </c>
      <c r="D123" s="231" t="s">
        <v>50</v>
      </c>
      <c r="E123" s="278">
        <v>58</v>
      </c>
      <c r="F123" s="267">
        <v>26.16</v>
      </c>
      <c r="G123" s="216">
        <f t="shared" si="23"/>
        <v>32.700000000000003</v>
      </c>
      <c r="H123" s="445">
        <f t="shared" si="20"/>
        <v>1896.6</v>
      </c>
      <c r="I123" s="318">
        <f t="shared" ref="I123:I129" si="25">(H123*65%)</f>
        <v>1232.79</v>
      </c>
      <c r="J123" s="517">
        <f t="shared" ref="J123:J128" si="26">H123*35%</f>
        <v>663.81</v>
      </c>
      <c r="K123" s="230"/>
    </row>
    <row r="124" spans="1:12" ht="26.25" thickBot="1" x14ac:dyDescent="0.25">
      <c r="A124" s="217" t="s">
        <v>178</v>
      </c>
      <c r="B124" s="238">
        <v>92004</v>
      </c>
      <c r="C124" s="279" t="s">
        <v>125</v>
      </c>
      <c r="D124" s="231" t="s">
        <v>50</v>
      </c>
      <c r="E124" s="278">
        <v>17</v>
      </c>
      <c r="F124" s="267">
        <v>48.47</v>
      </c>
      <c r="G124" s="216">
        <f t="shared" si="23"/>
        <v>60.59</v>
      </c>
      <c r="H124" s="445">
        <f t="shared" si="20"/>
        <v>1030.03</v>
      </c>
      <c r="I124" s="318">
        <f t="shared" si="25"/>
        <v>669.52</v>
      </c>
      <c r="J124" s="517">
        <f t="shared" si="26"/>
        <v>360.51</v>
      </c>
      <c r="K124" s="230"/>
    </row>
    <row r="125" spans="1:12" ht="26.25" thickBot="1" x14ac:dyDescent="0.25">
      <c r="A125" s="217" t="s">
        <v>179</v>
      </c>
      <c r="B125" s="238">
        <v>91993</v>
      </c>
      <c r="C125" s="279" t="s">
        <v>126</v>
      </c>
      <c r="D125" s="231" t="s">
        <v>50</v>
      </c>
      <c r="E125" s="278">
        <v>39.89</v>
      </c>
      <c r="F125" s="267">
        <v>39.89</v>
      </c>
      <c r="G125" s="216">
        <f t="shared" si="23"/>
        <v>49.86</v>
      </c>
      <c r="H125" s="445">
        <f t="shared" si="20"/>
        <v>1988.92</v>
      </c>
      <c r="I125" s="318">
        <f t="shared" si="25"/>
        <v>1292.8</v>
      </c>
      <c r="J125" s="517">
        <f t="shared" si="26"/>
        <v>696.12</v>
      </c>
      <c r="K125" s="230"/>
    </row>
    <row r="126" spans="1:12" ht="26.25" thickBot="1" x14ac:dyDescent="0.25">
      <c r="A126" s="217" t="s">
        <v>180</v>
      </c>
      <c r="B126" s="238">
        <v>91983</v>
      </c>
      <c r="C126" s="280" t="s">
        <v>144</v>
      </c>
      <c r="D126" s="259" t="s">
        <v>50</v>
      </c>
      <c r="E126" s="247">
        <v>9</v>
      </c>
      <c r="F126" s="248">
        <v>98.89</v>
      </c>
      <c r="G126" s="249">
        <f t="shared" si="23"/>
        <v>123.61</v>
      </c>
      <c r="H126" s="439">
        <f t="shared" ref="H126" si="27">E126*G126</f>
        <v>1112.49</v>
      </c>
      <c r="I126" s="318">
        <f t="shared" si="25"/>
        <v>723.12</v>
      </c>
      <c r="J126" s="517">
        <f t="shared" si="26"/>
        <v>389.37</v>
      </c>
      <c r="K126" s="230"/>
    </row>
    <row r="127" spans="1:12" ht="38.25" x14ac:dyDescent="0.2">
      <c r="A127" s="217" t="s">
        <v>181</v>
      </c>
      <c r="B127" s="238">
        <v>91932</v>
      </c>
      <c r="C127" s="280" t="s">
        <v>195</v>
      </c>
      <c r="D127" s="260" t="s">
        <v>81</v>
      </c>
      <c r="E127" s="260">
        <v>32.1</v>
      </c>
      <c r="F127" s="564">
        <v>15.62</v>
      </c>
      <c r="G127" s="184">
        <f t="shared" ref="G127" si="28">(F127*$E$9)+F127</f>
        <v>19.53</v>
      </c>
      <c r="H127" s="440">
        <f>E127*G127</f>
        <v>626.91</v>
      </c>
      <c r="I127" s="318">
        <f t="shared" si="25"/>
        <v>407.49</v>
      </c>
      <c r="J127" s="516">
        <f t="shared" si="26"/>
        <v>219.42</v>
      </c>
      <c r="K127" s="230"/>
    </row>
    <row r="128" spans="1:12" ht="25.5" x14ac:dyDescent="0.2">
      <c r="A128" s="217" t="s">
        <v>182</v>
      </c>
      <c r="B128" s="238">
        <v>91926</v>
      </c>
      <c r="C128" s="280" t="s">
        <v>127</v>
      </c>
      <c r="D128" s="260" t="s">
        <v>81</v>
      </c>
      <c r="E128" s="260">
        <v>1423.06</v>
      </c>
      <c r="F128" s="564">
        <v>4.18</v>
      </c>
      <c r="G128" s="260">
        <f t="shared" si="23"/>
        <v>5.2249999999999996</v>
      </c>
      <c r="H128" s="440">
        <f>E128*G128</f>
        <v>7435.49</v>
      </c>
      <c r="I128" s="318">
        <f t="shared" si="25"/>
        <v>4833.07</v>
      </c>
      <c r="J128" s="318">
        <f t="shared" si="26"/>
        <v>2602.42</v>
      </c>
      <c r="K128" s="518"/>
    </row>
    <row r="129" spans="1:12" ht="25.5" x14ac:dyDescent="0.2">
      <c r="A129" s="217" t="s">
        <v>183</v>
      </c>
      <c r="B129" s="238">
        <v>91930</v>
      </c>
      <c r="C129" s="280" t="s">
        <v>115</v>
      </c>
      <c r="D129" s="231" t="s">
        <v>81</v>
      </c>
      <c r="E129" s="278">
        <v>350.56</v>
      </c>
      <c r="F129" s="267">
        <v>9.4499999999999993</v>
      </c>
      <c r="G129" s="216">
        <f t="shared" ref="G129:G131" si="29">(F129*$E$9)+F129</f>
        <v>11.81</v>
      </c>
      <c r="H129" s="445">
        <f>E129*G129</f>
        <v>4140.1099999999997</v>
      </c>
      <c r="I129" s="318">
        <f t="shared" si="25"/>
        <v>2691.07</v>
      </c>
      <c r="J129" s="318">
        <f>(H129*35%)</f>
        <v>1449.04</v>
      </c>
      <c r="K129" s="518"/>
    </row>
    <row r="130" spans="1:12" ht="38.25" x14ac:dyDescent="0.2">
      <c r="A130" s="217" t="s">
        <v>184</v>
      </c>
      <c r="B130" s="238">
        <v>91836</v>
      </c>
      <c r="C130" s="280" t="s">
        <v>128</v>
      </c>
      <c r="D130" s="217" t="s">
        <v>81</v>
      </c>
      <c r="E130" s="218">
        <v>318.12</v>
      </c>
      <c r="F130" s="185">
        <v>11.82</v>
      </c>
      <c r="G130" s="216">
        <f t="shared" si="29"/>
        <v>14.78</v>
      </c>
      <c r="H130" s="445">
        <f>E130*G130</f>
        <v>4701.8100000000004</v>
      </c>
      <c r="I130" s="318">
        <f t="shared" si="24"/>
        <v>3056.18</v>
      </c>
      <c r="J130" s="318">
        <f>(H130*35%)</f>
        <v>1645.63</v>
      </c>
      <c r="K130" s="519"/>
    </row>
    <row r="131" spans="1:12" ht="38.25" x14ac:dyDescent="0.2">
      <c r="A131" s="217" t="s">
        <v>196</v>
      </c>
      <c r="B131" s="238">
        <v>91836</v>
      </c>
      <c r="C131" s="280" t="s">
        <v>129</v>
      </c>
      <c r="D131" s="217" t="s">
        <v>81</v>
      </c>
      <c r="E131" s="218">
        <v>271.88</v>
      </c>
      <c r="F131" s="185">
        <v>11.82</v>
      </c>
      <c r="G131" s="216">
        <f t="shared" si="29"/>
        <v>14.78</v>
      </c>
      <c r="H131" s="445">
        <f>E131*G131</f>
        <v>4018.39</v>
      </c>
      <c r="I131" s="318">
        <f t="shared" si="24"/>
        <v>2611.9499999999998</v>
      </c>
      <c r="J131" s="318">
        <f>(H131*35%)</f>
        <v>1406.44</v>
      </c>
      <c r="K131" s="520"/>
    </row>
    <row r="132" spans="1:12" s="422" customFormat="1" x14ac:dyDescent="0.2">
      <c r="A132" s="489"/>
      <c r="B132" s="409"/>
      <c r="C132" s="521" t="s">
        <v>281</v>
      </c>
      <c r="D132" s="489"/>
      <c r="E132" s="522"/>
      <c r="F132" s="523"/>
      <c r="G132" s="504"/>
      <c r="H132" s="524">
        <f>SUM(H115:H131)</f>
        <v>45728.51</v>
      </c>
      <c r="I132" s="415">
        <f>H132*65%</f>
        <v>29723.53</v>
      </c>
      <c r="J132" s="525">
        <f>H132*35%</f>
        <v>16004.98</v>
      </c>
      <c r="K132" s="526"/>
    </row>
    <row r="133" spans="1:12" s="35" customFormat="1" ht="12.75" x14ac:dyDescent="0.2">
      <c r="A133" s="137" t="s">
        <v>282</v>
      </c>
      <c r="B133" s="167"/>
      <c r="C133" s="136" t="s">
        <v>386</v>
      </c>
      <c r="D133" s="452"/>
      <c r="E133" s="452"/>
      <c r="F133" s="452"/>
      <c r="G133" s="452"/>
      <c r="H133" s="452"/>
      <c r="I133" s="372"/>
      <c r="J133" s="403"/>
      <c r="K133" s="140"/>
    </row>
    <row r="134" spans="1:12" s="177" customFormat="1" ht="25.5" x14ac:dyDescent="0.2">
      <c r="A134" s="217" t="s">
        <v>283</v>
      </c>
      <c r="B134" s="238">
        <v>89362</v>
      </c>
      <c r="C134" s="243" t="s">
        <v>287</v>
      </c>
      <c r="D134" s="217" t="s">
        <v>50</v>
      </c>
      <c r="E134" s="218">
        <v>38</v>
      </c>
      <c r="F134" s="185">
        <v>8.7100000000000009</v>
      </c>
      <c r="G134" s="216">
        <f>(F134*$E$9)+F134</f>
        <v>10.89</v>
      </c>
      <c r="H134" s="445">
        <f t="shared" ref="H134:H141" si="30">E134*G134</f>
        <v>413.82</v>
      </c>
      <c r="I134" s="318">
        <f>(H134*65%)</f>
        <v>268.98</v>
      </c>
      <c r="J134" s="329">
        <f>(H134*35%)</f>
        <v>144.84</v>
      </c>
      <c r="K134" s="140"/>
      <c r="L134" s="35"/>
    </row>
    <row r="135" spans="1:12" s="177" customFormat="1" ht="25.5" x14ac:dyDescent="0.2">
      <c r="A135" s="217" t="s">
        <v>284</v>
      </c>
      <c r="B135" s="238">
        <v>89367</v>
      </c>
      <c r="C135" s="243" t="s">
        <v>304</v>
      </c>
      <c r="D135" s="217" t="s">
        <v>50</v>
      </c>
      <c r="E135" s="218">
        <v>2</v>
      </c>
      <c r="F135" s="185">
        <v>12.58</v>
      </c>
      <c r="G135" s="216">
        <f>(F135*$E$9)+F135</f>
        <v>15.73</v>
      </c>
      <c r="H135" s="445">
        <f t="shared" si="30"/>
        <v>31.46</v>
      </c>
      <c r="I135" s="318">
        <f>(H135*65%)</f>
        <v>20.45</v>
      </c>
      <c r="J135" s="329">
        <f>(H135*35%)</f>
        <v>11.01</v>
      </c>
      <c r="K135" s="140"/>
      <c r="L135" s="35"/>
    </row>
    <row r="136" spans="1:12" s="35" customFormat="1" ht="36.75" customHeight="1" x14ac:dyDescent="0.2">
      <c r="A136" s="217" t="s">
        <v>285</v>
      </c>
      <c r="B136" s="238">
        <v>89395</v>
      </c>
      <c r="C136" s="240" t="s">
        <v>289</v>
      </c>
      <c r="D136" s="217" t="s">
        <v>50</v>
      </c>
      <c r="E136" s="218">
        <v>17</v>
      </c>
      <c r="F136" s="185">
        <v>12.3</v>
      </c>
      <c r="G136" s="216">
        <f>(F136*$E$9)+F136</f>
        <v>15.38</v>
      </c>
      <c r="H136" s="445">
        <f t="shared" si="30"/>
        <v>261.45999999999998</v>
      </c>
      <c r="I136" s="318">
        <f>(H136*65%)</f>
        <v>169.95</v>
      </c>
      <c r="J136" s="329">
        <f>(H136*35%)</f>
        <v>91.51</v>
      </c>
      <c r="K136" s="527"/>
    </row>
    <row r="137" spans="1:12" s="35" customFormat="1" ht="36.75" customHeight="1" x14ac:dyDescent="0.2">
      <c r="A137" s="217" t="s">
        <v>286</v>
      </c>
      <c r="B137" s="238">
        <v>89398</v>
      </c>
      <c r="C137" s="240" t="s">
        <v>305</v>
      </c>
      <c r="D137" s="217" t="s">
        <v>50</v>
      </c>
      <c r="E137" s="218">
        <v>1</v>
      </c>
      <c r="F137" s="185">
        <v>19</v>
      </c>
      <c r="G137" s="216">
        <f>(F137*$E$9)+F137</f>
        <v>23.75</v>
      </c>
      <c r="H137" s="445">
        <f t="shared" si="30"/>
        <v>23.75</v>
      </c>
      <c r="I137" s="318">
        <f>(H137*65%)</f>
        <v>15.44</v>
      </c>
      <c r="J137" s="329">
        <f>(H137*35%)</f>
        <v>8.31</v>
      </c>
      <c r="K137" s="527"/>
    </row>
    <row r="138" spans="1:12" s="35" customFormat="1" ht="38.25" x14ac:dyDescent="0.2">
      <c r="A138" s="217" t="s">
        <v>288</v>
      </c>
      <c r="B138" s="238">
        <v>89971</v>
      </c>
      <c r="C138" s="243" t="s">
        <v>306</v>
      </c>
      <c r="D138" s="217" t="s">
        <v>50</v>
      </c>
      <c r="E138" s="218">
        <v>8</v>
      </c>
      <c r="F138" s="185">
        <v>54.08</v>
      </c>
      <c r="G138" s="216">
        <f t="shared" ref="G138:G140" si="31">(F138*$E$9)+F138</f>
        <v>67.599999999999994</v>
      </c>
      <c r="H138" s="445">
        <f t="shared" si="30"/>
        <v>540.79999999999995</v>
      </c>
      <c r="I138" s="318">
        <f t="shared" ref="I138:I140" si="32">(H138*65%)</f>
        <v>351.52</v>
      </c>
      <c r="J138" s="329">
        <f t="shared" ref="J138:J140" si="33">(H138*35%)</f>
        <v>189.28</v>
      </c>
      <c r="K138" s="140"/>
      <c r="L138" s="77"/>
    </row>
    <row r="139" spans="1:12" s="35" customFormat="1" ht="51" x14ac:dyDescent="0.2">
      <c r="A139" s="217" t="s">
        <v>290</v>
      </c>
      <c r="B139" s="238">
        <v>89972</v>
      </c>
      <c r="C139" s="243" t="s">
        <v>307</v>
      </c>
      <c r="D139" s="217" t="s">
        <v>50</v>
      </c>
      <c r="E139" s="218">
        <v>1</v>
      </c>
      <c r="F139" s="185">
        <v>60.07</v>
      </c>
      <c r="G139" s="216">
        <f t="shared" si="31"/>
        <v>75.09</v>
      </c>
      <c r="H139" s="445">
        <f t="shared" si="30"/>
        <v>75.09</v>
      </c>
      <c r="I139" s="318">
        <f t="shared" si="32"/>
        <v>48.81</v>
      </c>
      <c r="J139" s="329">
        <f t="shared" si="33"/>
        <v>26.28</v>
      </c>
      <c r="K139" s="140"/>
      <c r="L139" s="77"/>
    </row>
    <row r="140" spans="1:12" s="35" customFormat="1" ht="60" customHeight="1" x14ac:dyDescent="0.2">
      <c r="A140" s="217" t="s">
        <v>291</v>
      </c>
      <c r="B140" s="238">
        <v>91785</v>
      </c>
      <c r="C140" s="243" t="s">
        <v>294</v>
      </c>
      <c r="D140" s="217" t="s">
        <v>81</v>
      </c>
      <c r="E140" s="218">
        <v>110</v>
      </c>
      <c r="F140" s="185">
        <v>43.52</v>
      </c>
      <c r="G140" s="216">
        <f t="shared" si="31"/>
        <v>54.4</v>
      </c>
      <c r="H140" s="445">
        <f t="shared" si="30"/>
        <v>5984</v>
      </c>
      <c r="I140" s="318">
        <f t="shared" si="32"/>
        <v>3889.6</v>
      </c>
      <c r="J140" s="329">
        <f t="shared" si="33"/>
        <v>2094.4</v>
      </c>
      <c r="K140" s="527"/>
      <c r="L140" s="77"/>
    </row>
    <row r="141" spans="1:12" s="35" customFormat="1" ht="60" customHeight="1" x14ac:dyDescent="0.2">
      <c r="A141" s="217" t="s">
        <v>293</v>
      </c>
      <c r="B141" s="238">
        <v>91786</v>
      </c>
      <c r="C141" s="243" t="s">
        <v>308</v>
      </c>
      <c r="D141" s="217" t="s">
        <v>81</v>
      </c>
      <c r="E141" s="218">
        <v>6</v>
      </c>
      <c r="F141" s="185">
        <v>34.380000000000003</v>
      </c>
      <c r="G141" s="216">
        <f t="shared" ref="G141" si="34">(F141*$E$9)+F141</f>
        <v>42.98</v>
      </c>
      <c r="H141" s="445">
        <f t="shared" si="30"/>
        <v>257.88</v>
      </c>
      <c r="I141" s="318">
        <f t="shared" ref="I141" si="35">(H141*65%)</f>
        <v>167.62</v>
      </c>
      <c r="J141" s="329">
        <f t="shared" ref="J141" si="36">(H141*35%)</f>
        <v>90.26</v>
      </c>
      <c r="K141" s="527"/>
      <c r="L141" s="77"/>
    </row>
    <row r="142" spans="1:12" s="35" customFormat="1" ht="35.450000000000003" customHeight="1" x14ac:dyDescent="0.2">
      <c r="A142" s="217" t="s">
        <v>387</v>
      </c>
      <c r="B142" s="238">
        <v>98110</v>
      </c>
      <c r="C142" s="243" t="s">
        <v>391</v>
      </c>
      <c r="D142" s="217" t="s">
        <v>50</v>
      </c>
      <c r="E142" s="218">
        <v>1</v>
      </c>
      <c r="F142" s="185">
        <v>423.86</v>
      </c>
      <c r="G142" s="608">
        <f>(F142*$E$9)+F142</f>
        <v>529.83000000000004</v>
      </c>
      <c r="H142" s="609">
        <f>E142*G142</f>
        <v>529.83000000000004</v>
      </c>
      <c r="I142" s="318">
        <f>(H142*65%)</f>
        <v>344.39</v>
      </c>
      <c r="J142" s="330">
        <f>(H142*35%)</f>
        <v>185.44</v>
      </c>
      <c r="K142" s="527"/>
      <c r="L142" s="77"/>
    </row>
    <row r="143" spans="1:12" s="35" customFormat="1" ht="32.450000000000003" customHeight="1" x14ac:dyDescent="0.2">
      <c r="A143" s="217" t="s">
        <v>388</v>
      </c>
      <c r="B143" s="238">
        <v>98111</v>
      </c>
      <c r="C143" s="243" t="s">
        <v>392</v>
      </c>
      <c r="D143" s="217" t="s">
        <v>50</v>
      </c>
      <c r="E143" s="218">
        <v>1</v>
      </c>
      <c r="F143" s="185">
        <v>55.34</v>
      </c>
      <c r="G143" s="608">
        <f>(F143*$E$9)+F143</f>
        <v>69.180000000000007</v>
      </c>
      <c r="H143" s="609">
        <f>E143*G143</f>
        <v>69.180000000000007</v>
      </c>
      <c r="I143" s="318">
        <f>(H143*65%)</f>
        <v>44.97</v>
      </c>
      <c r="J143" s="330">
        <f>(H143*35%)</f>
        <v>24.21</v>
      </c>
      <c r="K143" s="527"/>
      <c r="L143" s="77"/>
    </row>
    <row r="144" spans="1:12" s="537" customFormat="1" x14ac:dyDescent="0.2">
      <c r="A144" s="528"/>
      <c r="B144" s="529"/>
      <c r="C144" s="530" t="s">
        <v>393</v>
      </c>
      <c r="D144" s="528"/>
      <c r="E144" s="531"/>
      <c r="F144" s="532"/>
      <c r="G144" s="533"/>
      <c r="H144" s="534">
        <f>SUM(H134:H143)</f>
        <v>8187.27</v>
      </c>
      <c r="I144" s="513">
        <f>H144*65%</f>
        <v>5321.73</v>
      </c>
      <c r="J144" s="535">
        <f>H144*35%</f>
        <v>2865.54</v>
      </c>
      <c r="K144" s="514"/>
      <c r="L144" s="536"/>
    </row>
    <row r="145" spans="1:12" s="35" customFormat="1" ht="12.75" x14ac:dyDescent="0.2">
      <c r="A145" s="137" t="s">
        <v>117</v>
      </c>
      <c r="B145" s="167"/>
      <c r="C145" s="136" t="s">
        <v>295</v>
      </c>
      <c r="D145" s="452"/>
      <c r="E145" s="452"/>
      <c r="F145" s="452"/>
      <c r="G145" s="452"/>
      <c r="H145" s="452"/>
      <c r="I145" s="372"/>
      <c r="J145" s="403"/>
      <c r="K145" s="140"/>
    </row>
    <row r="146" spans="1:12" s="35" customFormat="1" ht="12.75" x14ac:dyDescent="0.2">
      <c r="A146" s="217" t="s">
        <v>363</v>
      </c>
      <c r="B146" s="241">
        <v>92269</v>
      </c>
      <c r="C146" s="246" t="s">
        <v>265</v>
      </c>
      <c r="D146" s="244" t="s">
        <v>76</v>
      </c>
      <c r="E146" s="179">
        <v>11.84</v>
      </c>
      <c r="F146" s="180">
        <v>141.80000000000001</v>
      </c>
      <c r="G146" s="245">
        <f>(F146*$E$9)+F146</f>
        <v>177.25</v>
      </c>
      <c r="H146" s="439">
        <f t="shared" ref="H146:H156" si="37">E146*G146</f>
        <v>2098.64</v>
      </c>
      <c r="I146" s="318">
        <f>(H146*65%)</f>
        <v>1364.12</v>
      </c>
      <c r="J146" s="318">
        <f>(H146*35%)</f>
        <v>734.52</v>
      </c>
      <c r="K146" s="291"/>
    </row>
    <row r="147" spans="1:12" s="35" customFormat="1" ht="45.6" customHeight="1" x14ac:dyDescent="0.2">
      <c r="A147" s="217" t="s">
        <v>364</v>
      </c>
      <c r="B147" s="241">
        <v>92775</v>
      </c>
      <c r="C147" s="243" t="s">
        <v>138</v>
      </c>
      <c r="D147" s="244" t="s">
        <v>111</v>
      </c>
      <c r="E147" s="179">
        <v>17.600000000000001</v>
      </c>
      <c r="F147" s="180">
        <v>19.190000000000001</v>
      </c>
      <c r="G147" s="181">
        <f>(F147*$E$9)+F147</f>
        <v>23.99</v>
      </c>
      <c r="H147" s="439">
        <f t="shared" si="37"/>
        <v>422.22</v>
      </c>
      <c r="I147" s="318">
        <f>H147*65%</f>
        <v>274.44</v>
      </c>
      <c r="J147" s="318">
        <f>(H147*35%)</f>
        <v>147.78</v>
      </c>
      <c r="K147" s="140"/>
    </row>
    <row r="148" spans="1:12" s="35" customFormat="1" ht="17.25" customHeight="1" x14ac:dyDescent="0.2">
      <c r="A148" s="217" t="s">
        <v>366</v>
      </c>
      <c r="B148" s="241">
        <v>92778</v>
      </c>
      <c r="C148" s="246" t="s">
        <v>314</v>
      </c>
      <c r="D148" s="244" t="s">
        <v>111</v>
      </c>
      <c r="E148" s="179">
        <v>206.33</v>
      </c>
      <c r="F148" s="180">
        <v>15.15</v>
      </c>
      <c r="G148" s="181">
        <f t="shared" ref="G148" si="38">(F148*$E$9)+F148</f>
        <v>18.940000000000001</v>
      </c>
      <c r="H148" s="439">
        <f t="shared" si="37"/>
        <v>3907.89</v>
      </c>
      <c r="I148" s="318">
        <f t="shared" ref="I148:I156" si="39">(H148*65%)</f>
        <v>2540.13</v>
      </c>
      <c r="J148" s="484">
        <f>H148*35%</f>
        <v>1367.76</v>
      </c>
      <c r="K148" s="291"/>
    </row>
    <row r="149" spans="1:12" s="35" customFormat="1" ht="38.25" customHeight="1" x14ac:dyDescent="0.2">
      <c r="A149" s="217" t="s">
        <v>309</v>
      </c>
      <c r="B149" s="241">
        <v>94964</v>
      </c>
      <c r="C149" s="246" t="s">
        <v>136</v>
      </c>
      <c r="D149" s="244" t="s">
        <v>82</v>
      </c>
      <c r="E149" s="179">
        <v>1.55</v>
      </c>
      <c r="F149" s="180">
        <v>428.36</v>
      </c>
      <c r="G149" s="245">
        <f>(F149*$E$9)+F149</f>
        <v>535.45000000000005</v>
      </c>
      <c r="H149" s="439">
        <f t="shared" si="37"/>
        <v>829.95</v>
      </c>
      <c r="I149" s="318">
        <f t="shared" si="39"/>
        <v>539.47</v>
      </c>
      <c r="J149" s="318">
        <f>(H149*35%)</f>
        <v>290.48</v>
      </c>
      <c r="K149" s="291"/>
      <c r="L149" s="175"/>
    </row>
    <row r="150" spans="1:12" ht="25.5" x14ac:dyDescent="0.2">
      <c r="A150" s="281" t="s">
        <v>367</v>
      </c>
      <c r="B150" s="274" t="s">
        <v>197</v>
      </c>
      <c r="C150" s="282" t="s">
        <v>198</v>
      </c>
      <c r="D150" s="217" t="s">
        <v>76</v>
      </c>
      <c r="E150" s="218">
        <v>8</v>
      </c>
      <c r="F150" s="181">
        <v>14.79</v>
      </c>
      <c r="G150" s="181">
        <f>(F150*$E$9)+F150</f>
        <v>18.489999999999998</v>
      </c>
      <c r="H150" s="439">
        <f t="shared" si="37"/>
        <v>147.91999999999999</v>
      </c>
      <c r="I150" s="318">
        <f t="shared" si="39"/>
        <v>96.15</v>
      </c>
      <c r="J150" s="538">
        <f>(H150*35%)</f>
        <v>51.77</v>
      </c>
    </row>
    <row r="151" spans="1:12" s="35" customFormat="1" ht="41.45" customHeight="1" x14ac:dyDescent="0.2">
      <c r="A151" s="217" t="s">
        <v>368</v>
      </c>
      <c r="B151" s="241">
        <v>101963</v>
      </c>
      <c r="C151" s="246" t="s">
        <v>296</v>
      </c>
      <c r="D151" s="244" t="s">
        <v>76</v>
      </c>
      <c r="E151" s="179">
        <v>5.29</v>
      </c>
      <c r="F151" s="180">
        <v>173.62</v>
      </c>
      <c r="G151" s="245">
        <f t="shared" ref="G151:G155" si="40">(F151*$E$9)+F151</f>
        <v>217.03</v>
      </c>
      <c r="H151" s="439">
        <f t="shared" si="37"/>
        <v>1148.0899999999999</v>
      </c>
      <c r="I151" s="318">
        <f t="shared" si="39"/>
        <v>746.26</v>
      </c>
      <c r="J151" s="318">
        <f>(H151*35%)</f>
        <v>401.83</v>
      </c>
      <c r="K151" s="291"/>
    </row>
    <row r="152" spans="1:12" s="35" customFormat="1" ht="16.5" customHeight="1" x14ac:dyDescent="0.2">
      <c r="A152" s="217" t="s">
        <v>310</v>
      </c>
      <c r="B152" s="241">
        <v>92271</v>
      </c>
      <c r="C152" s="246" t="s">
        <v>316</v>
      </c>
      <c r="D152" s="244" t="s">
        <v>76</v>
      </c>
      <c r="E152" s="179">
        <v>11.04</v>
      </c>
      <c r="F152" s="180">
        <v>63.63</v>
      </c>
      <c r="G152" s="245">
        <f t="shared" si="40"/>
        <v>79.540000000000006</v>
      </c>
      <c r="H152" s="445">
        <f t="shared" si="37"/>
        <v>878.12</v>
      </c>
      <c r="I152" s="318">
        <f t="shared" si="39"/>
        <v>570.78</v>
      </c>
      <c r="J152" s="329">
        <f>(H152*35%)</f>
        <v>307.33999999999997</v>
      </c>
      <c r="K152" s="291"/>
    </row>
    <row r="153" spans="1:12" s="35" customFormat="1" ht="38.25" x14ac:dyDescent="0.2">
      <c r="A153" s="217" t="s">
        <v>365</v>
      </c>
      <c r="B153" s="238">
        <v>102611</v>
      </c>
      <c r="C153" s="243" t="s">
        <v>292</v>
      </c>
      <c r="D153" s="217" t="s">
        <v>50</v>
      </c>
      <c r="E153" s="218">
        <v>1</v>
      </c>
      <c r="F153" s="185">
        <v>374.8</v>
      </c>
      <c r="G153" s="181">
        <f t="shared" si="40"/>
        <v>468.5</v>
      </c>
      <c r="H153" s="445">
        <f t="shared" si="37"/>
        <v>468.5</v>
      </c>
      <c r="I153" s="318">
        <f t="shared" si="39"/>
        <v>304.52999999999997</v>
      </c>
      <c r="J153" s="329">
        <f t="shared" ref="J153" si="41">(H153*35%)</f>
        <v>163.98</v>
      </c>
      <c r="K153" s="140"/>
      <c r="L153" s="77"/>
    </row>
    <row r="154" spans="1:12" s="35" customFormat="1" ht="12.75" x14ac:dyDescent="0.2">
      <c r="A154" s="217" t="s">
        <v>311</v>
      </c>
      <c r="B154" s="238">
        <v>94704</v>
      </c>
      <c r="C154" s="243" t="s">
        <v>297</v>
      </c>
      <c r="D154" s="217" t="s">
        <v>50</v>
      </c>
      <c r="E154" s="218">
        <v>2</v>
      </c>
      <c r="F154" s="185">
        <v>29.91</v>
      </c>
      <c r="G154" s="181">
        <f t="shared" si="40"/>
        <v>37.39</v>
      </c>
      <c r="H154" s="445">
        <f t="shared" si="37"/>
        <v>74.78</v>
      </c>
      <c r="I154" s="318">
        <f t="shared" si="39"/>
        <v>48.61</v>
      </c>
      <c r="J154" s="329">
        <f>(H154*35%)</f>
        <v>26.17</v>
      </c>
      <c r="K154" s="140"/>
      <c r="L154" s="77"/>
    </row>
    <row r="155" spans="1:12" s="35" customFormat="1" ht="25.5" x14ac:dyDescent="0.2">
      <c r="A155" s="217" t="s">
        <v>312</v>
      </c>
      <c r="B155" s="238">
        <v>94795</v>
      </c>
      <c r="C155" s="243" t="s">
        <v>322</v>
      </c>
      <c r="D155" s="217" t="s">
        <v>50</v>
      </c>
      <c r="E155" s="218">
        <v>1</v>
      </c>
      <c r="F155" s="185">
        <v>67.510000000000005</v>
      </c>
      <c r="G155" s="181">
        <f t="shared" si="40"/>
        <v>84.39</v>
      </c>
      <c r="H155" s="445">
        <f t="shared" si="37"/>
        <v>84.39</v>
      </c>
      <c r="I155" s="318">
        <f t="shared" si="39"/>
        <v>54.85</v>
      </c>
      <c r="J155" s="329">
        <f>(H155*35%)</f>
        <v>29.54</v>
      </c>
      <c r="K155" s="140"/>
      <c r="L155" s="77"/>
    </row>
    <row r="156" spans="1:12" s="35" customFormat="1" ht="12.75" x14ac:dyDescent="0.2">
      <c r="A156" s="217" t="s">
        <v>313</v>
      </c>
      <c r="B156" s="238">
        <v>94703</v>
      </c>
      <c r="C156" s="243" t="s">
        <v>298</v>
      </c>
      <c r="D156" s="217" t="s">
        <v>50</v>
      </c>
      <c r="E156" s="218">
        <v>2</v>
      </c>
      <c r="F156" s="185">
        <v>24.83</v>
      </c>
      <c r="G156" s="181">
        <f t="shared" ref="G156" si="42">(F156*$E$9)+F156</f>
        <v>31.04</v>
      </c>
      <c r="H156" s="445">
        <f t="shared" si="37"/>
        <v>62.08</v>
      </c>
      <c r="I156" s="318">
        <f t="shared" si="39"/>
        <v>40.35</v>
      </c>
      <c r="J156" s="329">
        <f>(H156*35%)</f>
        <v>21.73</v>
      </c>
      <c r="K156" s="140"/>
      <c r="L156" s="77"/>
    </row>
    <row r="157" spans="1:12" s="290" customFormat="1" x14ac:dyDescent="0.2">
      <c r="A157" s="528"/>
      <c r="B157" s="529"/>
      <c r="C157" s="530" t="s">
        <v>299</v>
      </c>
      <c r="D157" s="528"/>
      <c r="E157" s="531"/>
      <c r="F157" s="532"/>
      <c r="G157" s="533"/>
      <c r="H157" s="534">
        <f>SUM(H146:H156)</f>
        <v>10122.58</v>
      </c>
      <c r="I157" s="513">
        <f>H157*65%</f>
        <v>6579.68</v>
      </c>
      <c r="J157" s="540">
        <f>H157*35%</f>
        <v>3542.9</v>
      </c>
      <c r="K157" s="542"/>
    </row>
    <row r="158" spans="1:12" x14ac:dyDescent="0.2">
      <c r="A158" s="423"/>
      <c r="B158" s="434"/>
      <c r="C158" s="435" t="s">
        <v>242</v>
      </c>
      <c r="D158" s="618"/>
      <c r="E158" s="619"/>
      <c r="F158" s="619"/>
      <c r="G158" s="620"/>
      <c r="H158" s="424"/>
      <c r="I158" s="415"/>
      <c r="J158" s="562"/>
    </row>
    <row r="159" spans="1:12" x14ac:dyDescent="0.2">
      <c r="A159" s="462" t="s">
        <v>369</v>
      </c>
      <c r="B159" s="616" t="s">
        <v>243</v>
      </c>
      <c r="C159" s="617"/>
      <c r="D159" s="219"/>
      <c r="E159" s="220"/>
      <c r="F159" s="223"/>
      <c r="G159" s="223"/>
      <c r="H159" s="448"/>
      <c r="I159" s="374"/>
      <c r="J159" s="563"/>
    </row>
    <row r="160" spans="1:12" ht="25.5" x14ac:dyDescent="0.2">
      <c r="A160" s="281" t="s">
        <v>370</v>
      </c>
      <c r="B160" s="274" t="s">
        <v>197</v>
      </c>
      <c r="C160" s="282" t="s">
        <v>198</v>
      </c>
      <c r="D160" s="217" t="s">
        <v>76</v>
      </c>
      <c r="E160" s="218">
        <v>365</v>
      </c>
      <c r="F160" s="181">
        <v>14.79</v>
      </c>
      <c r="G160" s="181">
        <f>(F160*$E$9)+F160</f>
        <v>18.489999999999998</v>
      </c>
      <c r="H160" s="439">
        <f>E160*G160</f>
        <v>6748.85</v>
      </c>
      <c r="I160" s="318">
        <f>(H160*65%)</f>
        <v>4386.75</v>
      </c>
      <c r="J160" s="538">
        <f>(H160*35%)</f>
        <v>2362.1</v>
      </c>
    </row>
    <row r="161" spans="1:12" x14ac:dyDescent="0.2">
      <c r="A161" s="313"/>
      <c r="B161" s="314"/>
      <c r="C161" s="315" t="s">
        <v>213</v>
      </c>
      <c r="D161" s="217"/>
      <c r="E161" s="218"/>
      <c r="F161" s="181"/>
      <c r="G161" s="181"/>
      <c r="H161" s="336">
        <f>SUM(H160)</f>
        <v>6748.85</v>
      </c>
      <c r="I161" s="347">
        <f>SUM(I160)</f>
        <v>4386.75</v>
      </c>
      <c r="J161" s="539">
        <f>(H161*35%)</f>
        <v>2362.1</v>
      </c>
    </row>
    <row r="162" spans="1:12" x14ac:dyDescent="0.2">
      <c r="A162" s="461" t="s">
        <v>371</v>
      </c>
      <c r="B162" s="225"/>
      <c r="C162" s="226" t="s">
        <v>244</v>
      </c>
      <c r="D162" s="219"/>
      <c r="E162" s="220"/>
      <c r="F162" s="223"/>
      <c r="G162" s="223"/>
      <c r="H162" s="448"/>
      <c r="I162" s="374"/>
      <c r="J162" s="563"/>
    </row>
    <row r="163" spans="1:12" ht="25.5" x14ac:dyDescent="0.2">
      <c r="A163" s="281" t="s">
        <v>324</v>
      </c>
      <c r="B163" s="274" t="s">
        <v>197</v>
      </c>
      <c r="C163" s="282" t="s">
        <v>198</v>
      </c>
      <c r="D163" s="217" t="s">
        <v>76</v>
      </c>
      <c r="E163" s="218">
        <v>1109</v>
      </c>
      <c r="F163" s="181">
        <v>14.79</v>
      </c>
      <c r="G163" s="181">
        <f>(F163*$E$9)+F163</f>
        <v>18.489999999999998</v>
      </c>
      <c r="H163" s="439">
        <f>E163*G163</f>
        <v>20505.41</v>
      </c>
      <c r="I163" s="318">
        <f>(H163*65%)</f>
        <v>13328.52</v>
      </c>
      <c r="J163" s="541">
        <f>H163*35%</f>
        <v>7176.89</v>
      </c>
    </row>
    <row r="164" spans="1:12" ht="25.5" x14ac:dyDescent="0.2">
      <c r="A164" s="281" t="s">
        <v>372</v>
      </c>
      <c r="B164" s="274" t="s">
        <v>142</v>
      </c>
      <c r="C164" s="282" t="s">
        <v>143</v>
      </c>
      <c r="D164" s="217" t="s">
        <v>76</v>
      </c>
      <c r="E164" s="218">
        <v>1109</v>
      </c>
      <c r="F164" s="181">
        <v>11.63</v>
      </c>
      <c r="G164" s="181">
        <f>(F164*$E$9)+F164</f>
        <v>14.54</v>
      </c>
      <c r="H164" s="439">
        <f>E164*G164</f>
        <v>16124.86</v>
      </c>
      <c r="I164" s="318">
        <f>(H164*65%)</f>
        <v>10481.16</v>
      </c>
      <c r="J164" s="538">
        <f>H164*35%</f>
        <v>5643.7</v>
      </c>
    </row>
    <row r="165" spans="1:12" x14ac:dyDescent="0.2">
      <c r="A165" s="281"/>
      <c r="B165" s="274"/>
      <c r="C165" s="316" t="s">
        <v>203</v>
      </c>
      <c r="D165" s="217"/>
      <c r="E165" s="218"/>
      <c r="F165" s="181"/>
      <c r="G165" s="181"/>
      <c r="H165" s="335">
        <f>SUM(H163:H164)</f>
        <v>36630.269999999997</v>
      </c>
      <c r="I165" s="347">
        <f>H165*65%</f>
        <v>23809.68</v>
      </c>
      <c r="J165" s="539">
        <f>H165*35%</f>
        <v>12820.59</v>
      </c>
      <c r="K165" s="518"/>
    </row>
    <row r="166" spans="1:12" x14ac:dyDescent="0.2">
      <c r="A166" s="462" t="s">
        <v>373</v>
      </c>
      <c r="B166" s="616" t="s">
        <v>323</v>
      </c>
      <c r="C166" s="617"/>
      <c r="D166" s="219"/>
      <c r="E166" s="220"/>
      <c r="F166" s="223"/>
      <c r="G166" s="223"/>
      <c r="H166" s="448"/>
      <c r="I166" s="374"/>
      <c r="J166" s="563"/>
    </row>
    <row r="167" spans="1:12" s="27" customFormat="1" ht="25.5" x14ac:dyDescent="0.2">
      <c r="A167" s="222" t="s">
        <v>374</v>
      </c>
      <c r="B167" s="241">
        <v>100723</v>
      </c>
      <c r="C167" s="242" t="s">
        <v>325</v>
      </c>
      <c r="D167" s="222" t="s">
        <v>76</v>
      </c>
      <c r="E167" s="184">
        <v>53.65</v>
      </c>
      <c r="F167" s="545">
        <v>10.52</v>
      </c>
      <c r="G167" s="546">
        <f>(F167*$E$9)+F167</f>
        <v>13.15</v>
      </c>
      <c r="H167" s="440">
        <f>E167*G167</f>
        <v>705.5</v>
      </c>
      <c r="I167" s="318">
        <f>(H167*65%)</f>
        <v>458.58</v>
      </c>
      <c r="J167" s="329">
        <f>(H167*35%)</f>
        <v>246.93</v>
      </c>
      <c r="K167" s="291"/>
      <c r="L167" s="77"/>
    </row>
    <row r="168" spans="1:12" s="27" customFormat="1" ht="25.5" x14ac:dyDescent="0.2">
      <c r="A168" s="222" t="s">
        <v>375</v>
      </c>
      <c r="B168" s="238">
        <v>100745</v>
      </c>
      <c r="C168" s="242" t="s">
        <v>326</v>
      </c>
      <c r="D168" s="222" t="s">
        <v>76</v>
      </c>
      <c r="E168" s="184">
        <v>53.65</v>
      </c>
      <c r="F168" s="545">
        <v>20.98</v>
      </c>
      <c r="G168" s="181">
        <f>(F168*$E$9)+F168</f>
        <v>26.23</v>
      </c>
      <c r="H168" s="547">
        <f>E168*G168</f>
        <v>1407.24</v>
      </c>
      <c r="I168" s="318">
        <f>(H168*65%)</f>
        <v>914.71</v>
      </c>
      <c r="J168" s="329">
        <f>(H168*35%)</f>
        <v>492.53</v>
      </c>
      <c r="K168" s="291"/>
      <c r="L168" s="77"/>
    </row>
    <row r="169" spans="1:12" s="27" customFormat="1" ht="12.95" customHeight="1" x14ac:dyDescent="0.2">
      <c r="A169" s="222" t="s">
        <v>376</v>
      </c>
      <c r="B169" s="256">
        <v>102230</v>
      </c>
      <c r="C169" s="242" t="s">
        <v>327</v>
      </c>
      <c r="D169" s="222" t="s">
        <v>76</v>
      </c>
      <c r="E169" s="184">
        <v>34.44</v>
      </c>
      <c r="F169" s="545">
        <v>20.34</v>
      </c>
      <c r="G169" s="548">
        <f>(F169*$E$9)+F169</f>
        <v>25.43</v>
      </c>
      <c r="H169" s="439">
        <f>(E169*G169)</f>
        <v>875.81</v>
      </c>
      <c r="I169" s="318">
        <f>(H169*65%)</f>
        <v>569.28</v>
      </c>
      <c r="J169" s="330">
        <f>(H169*35%)</f>
        <v>306.52999999999997</v>
      </c>
      <c r="K169" s="291"/>
      <c r="L169" s="77"/>
    </row>
    <row r="170" spans="1:12" s="26" customFormat="1" x14ac:dyDescent="0.2">
      <c r="A170" s="222"/>
      <c r="B170" s="256"/>
      <c r="C170" s="549" t="s">
        <v>203</v>
      </c>
      <c r="D170" s="222"/>
      <c r="E170" s="184"/>
      <c r="F170" s="545"/>
      <c r="G170" s="548"/>
      <c r="H170" s="336">
        <f>SUM(H167:H169)</f>
        <v>2988.55</v>
      </c>
      <c r="I170" s="347">
        <f>SUM(I167:I169)</f>
        <v>1942.57</v>
      </c>
      <c r="J170" s="550">
        <f>SUM(J167:J169)</f>
        <v>1045.99</v>
      </c>
      <c r="K170" s="291"/>
      <c r="L170" s="551"/>
    </row>
    <row r="171" spans="1:12" s="559" customFormat="1" x14ac:dyDescent="0.2">
      <c r="A171" s="490"/>
      <c r="B171" s="165"/>
      <c r="C171" s="552" t="s">
        <v>380</v>
      </c>
      <c r="D171" s="553"/>
      <c r="E171" s="554"/>
      <c r="F171" s="555"/>
      <c r="G171" s="556"/>
      <c r="H171" s="448">
        <f>H170+H165+H161</f>
        <v>46367.67</v>
      </c>
      <c r="I171" s="374">
        <f>I170+I165+I161</f>
        <v>30139</v>
      </c>
      <c r="J171" s="557">
        <f>J170+J165+J161</f>
        <v>16228.68</v>
      </c>
      <c r="K171" s="233"/>
      <c r="L171" s="558"/>
    </row>
    <row r="172" spans="1:12" x14ac:dyDescent="0.2">
      <c r="A172" s="360" t="s">
        <v>209</v>
      </c>
      <c r="B172" s="288"/>
      <c r="C172" s="289" t="s">
        <v>202</v>
      </c>
      <c r="D172" s="450"/>
      <c r="E172" s="450"/>
      <c r="F172" s="450"/>
      <c r="G172" s="450"/>
      <c r="H172" s="450"/>
      <c r="I172" s="450"/>
      <c r="J172" s="563"/>
    </row>
    <row r="173" spans="1:12" ht="38.25" x14ac:dyDescent="0.2">
      <c r="A173" s="222" t="s">
        <v>210</v>
      </c>
      <c r="B173" s="241">
        <v>92775</v>
      </c>
      <c r="C173" s="242" t="s">
        <v>214</v>
      </c>
      <c r="D173" s="231" t="s">
        <v>111</v>
      </c>
      <c r="E173" s="278">
        <v>59.86</v>
      </c>
      <c r="F173" s="565">
        <v>19.190000000000001</v>
      </c>
      <c r="G173" s="283">
        <f>(F173*$E$9)+F173</f>
        <v>23.99</v>
      </c>
      <c r="H173" s="317">
        <f t="shared" ref="H173:H181" si="43">E173*G173</f>
        <v>1436.04</v>
      </c>
      <c r="I173" s="318">
        <f t="shared" ref="I173:I183" si="44">(H173*65%)</f>
        <v>933.43</v>
      </c>
      <c r="J173" s="538">
        <f>(H173*35%)</f>
        <v>502.61</v>
      </c>
    </row>
    <row r="174" spans="1:12" ht="25.5" x14ac:dyDescent="0.2">
      <c r="A174" s="222" t="s">
        <v>216</v>
      </c>
      <c r="B174" s="241">
        <v>94964</v>
      </c>
      <c r="C174" s="242" t="s">
        <v>215</v>
      </c>
      <c r="D174" s="231" t="s">
        <v>82</v>
      </c>
      <c r="E174" s="278">
        <v>3.04</v>
      </c>
      <c r="F174" s="565">
        <v>428.36</v>
      </c>
      <c r="G174" s="283">
        <v>499.3</v>
      </c>
      <c r="H174" s="459">
        <f t="shared" si="43"/>
        <v>1517.87</v>
      </c>
      <c r="I174" s="318">
        <f t="shared" si="44"/>
        <v>986.62</v>
      </c>
      <c r="J174" s="538">
        <f>(H174*35%)</f>
        <v>531.25</v>
      </c>
    </row>
    <row r="175" spans="1:12" s="35" customFormat="1" ht="12.75" x14ac:dyDescent="0.2">
      <c r="A175" s="217" t="s">
        <v>217</v>
      </c>
      <c r="B175" s="241">
        <v>92269</v>
      </c>
      <c r="C175" s="246" t="s">
        <v>265</v>
      </c>
      <c r="D175" s="244" t="s">
        <v>76</v>
      </c>
      <c r="E175" s="179">
        <v>65.7</v>
      </c>
      <c r="F175" s="180">
        <v>141.80000000000001</v>
      </c>
      <c r="G175" s="245">
        <f>(F175*$E$9)+F175</f>
        <v>177.25</v>
      </c>
      <c r="H175" s="439">
        <f t="shared" si="43"/>
        <v>11645.33</v>
      </c>
      <c r="I175" s="318">
        <f t="shared" si="44"/>
        <v>7569.46</v>
      </c>
      <c r="J175" s="318">
        <f>(H175*35%)</f>
        <v>4075.87</v>
      </c>
      <c r="K175" s="291"/>
    </row>
    <row r="176" spans="1:12" s="35" customFormat="1" ht="17.25" customHeight="1" x14ac:dyDescent="0.2">
      <c r="A176" s="217" t="s">
        <v>218</v>
      </c>
      <c r="B176" s="241">
        <v>92777</v>
      </c>
      <c r="C176" s="246" t="s">
        <v>254</v>
      </c>
      <c r="D176" s="244" t="s">
        <v>111</v>
      </c>
      <c r="E176" s="179">
        <v>135.88</v>
      </c>
      <c r="F176" s="180">
        <v>14.87</v>
      </c>
      <c r="G176" s="181">
        <f t="shared" ref="G176" si="45">(F176*$E$9)+F176</f>
        <v>18.59</v>
      </c>
      <c r="H176" s="439">
        <f t="shared" si="43"/>
        <v>2526.0100000000002</v>
      </c>
      <c r="I176" s="318">
        <f t="shared" si="44"/>
        <v>1641.91</v>
      </c>
      <c r="J176" s="484">
        <f>H176*35%</f>
        <v>884.1</v>
      </c>
      <c r="K176" s="291"/>
    </row>
    <row r="177" spans="1:11" ht="25.5" x14ac:dyDescent="0.2">
      <c r="A177" s="217" t="s">
        <v>219</v>
      </c>
      <c r="B177" s="250">
        <v>103335</v>
      </c>
      <c r="C177" s="246" t="s">
        <v>211</v>
      </c>
      <c r="D177" s="178" t="s">
        <v>76</v>
      </c>
      <c r="E177" s="179">
        <v>210</v>
      </c>
      <c r="F177" s="180">
        <v>134.69</v>
      </c>
      <c r="G177" s="181">
        <f t="shared" ref="G177:G178" si="46">(F177*$E$9)+F177</f>
        <v>168.36</v>
      </c>
      <c r="H177" s="439">
        <f t="shared" si="43"/>
        <v>35355.599999999999</v>
      </c>
      <c r="I177" s="318">
        <f t="shared" si="44"/>
        <v>22981.14</v>
      </c>
      <c r="J177" s="538">
        <f t="shared" ref="J177:J183" si="47">(H177*35%)</f>
        <v>12374.46</v>
      </c>
    </row>
    <row r="178" spans="1:11" ht="38.25" x14ac:dyDescent="0.2">
      <c r="A178" s="217" t="s">
        <v>220</v>
      </c>
      <c r="B178" s="251">
        <v>87879</v>
      </c>
      <c r="C178" s="246" t="s">
        <v>139</v>
      </c>
      <c r="D178" s="178" t="s">
        <v>76</v>
      </c>
      <c r="E178" s="179">
        <v>420</v>
      </c>
      <c r="F178" s="180">
        <v>3.82</v>
      </c>
      <c r="G178" s="181">
        <f t="shared" si="46"/>
        <v>4.78</v>
      </c>
      <c r="H178" s="439">
        <f t="shared" si="43"/>
        <v>2007.6</v>
      </c>
      <c r="I178" s="318">
        <f t="shared" si="44"/>
        <v>1304.94</v>
      </c>
      <c r="J178" s="538">
        <f t="shared" si="47"/>
        <v>702.66</v>
      </c>
    </row>
    <row r="179" spans="1:11" ht="25.5" x14ac:dyDescent="0.2">
      <c r="A179" s="222" t="s">
        <v>221</v>
      </c>
      <c r="B179" s="241">
        <v>37563</v>
      </c>
      <c r="C179" s="242" t="s">
        <v>328</v>
      </c>
      <c r="D179" s="217" t="s">
        <v>76</v>
      </c>
      <c r="E179" s="543">
        <v>4</v>
      </c>
      <c r="F179" s="566">
        <v>577.57000000000005</v>
      </c>
      <c r="G179" s="544">
        <f>(F179*$E$9)+F179</f>
        <v>721.96</v>
      </c>
      <c r="H179" s="439">
        <f t="shared" si="43"/>
        <v>2887.84</v>
      </c>
      <c r="I179" s="318">
        <f t="shared" si="44"/>
        <v>1877.1</v>
      </c>
      <c r="J179" s="329">
        <f t="shared" si="47"/>
        <v>1010.74</v>
      </c>
      <c r="K179" s="291"/>
    </row>
    <row r="180" spans="1:11" ht="25.5" x14ac:dyDescent="0.2">
      <c r="A180" s="222" t="s">
        <v>377</v>
      </c>
      <c r="B180" s="241">
        <v>37563</v>
      </c>
      <c r="C180" s="242" t="s">
        <v>328</v>
      </c>
      <c r="D180" s="217" t="s">
        <v>76</v>
      </c>
      <c r="E180" s="543">
        <v>7</v>
      </c>
      <c r="F180" s="566">
        <v>577.57000000000005</v>
      </c>
      <c r="G180" s="544">
        <f>(F180*$E$9)+F180</f>
        <v>721.96</v>
      </c>
      <c r="H180" s="439">
        <f t="shared" si="43"/>
        <v>5053.72</v>
      </c>
      <c r="I180" s="318">
        <f t="shared" si="44"/>
        <v>3284.92</v>
      </c>
      <c r="J180" s="329">
        <f t="shared" si="47"/>
        <v>1768.8</v>
      </c>
      <c r="K180" s="291"/>
    </row>
    <row r="181" spans="1:11" ht="25.5" x14ac:dyDescent="0.2">
      <c r="A181" s="281" t="s">
        <v>222</v>
      </c>
      <c r="B181" s="274" t="s">
        <v>197</v>
      </c>
      <c r="C181" s="282" t="s">
        <v>198</v>
      </c>
      <c r="D181" s="217" t="s">
        <v>76</v>
      </c>
      <c r="E181" s="218">
        <v>840</v>
      </c>
      <c r="F181" s="181">
        <v>14.79</v>
      </c>
      <c r="G181" s="181">
        <f>(F181*$E$9)+F181</f>
        <v>18.489999999999998</v>
      </c>
      <c r="H181" s="439">
        <f t="shared" si="43"/>
        <v>15531.6</v>
      </c>
      <c r="I181" s="318">
        <f t="shared" si="44"/>
        <v>10095.540000000001</v>
      </c>
      <c r="J181" s="538">
        <f t="shared" si="47"/>
        <v>5436.06</v>
      </c>
    </row>
    <row r="182" spans="1:11" x14ac:dyDescent="0.2">
      <c r="A182" s="222"/>
      <c r="B182" s="222"/>
      <c r="C182" s="316" t="s">
        <v>203</v>
      </c>
      <c r="D182" s="231"/>
      <c r="E182" s="278"/>
      <c r="F182" s="460"/>
      <c r="G182" s="460"/>
      <c r="H182" s="451">
        <f>H173+H174+H175+H176+H177+H178+H179+H180+H181</f>
        <v>77961.61</v>
      </c>
      <c r="I182" s="347">
        <f t="shared" si="44"/>
        <v>50675.05</v>
      </c>
      <c r="J182" s="538">
        <f t="shared" si="47"/>
        <v>27286.560000000001</v>
      </c>
    </row>
    <row r="183" spans="1:11" s="287" customFormat="1" x14ac:dyDescent="0.2">
      <c r="A183" s="490"/>
      <c r="B183" s="491"/>
      <c r="C183" s="289" t="s">
        <v>245</v>
      </c>
      <c r="D183" s="492"/>
      <c r="E183" s="493"/>
      <c r="F183" s="494"/>
      <c r="G183" s="494"/>
      <c r="H183" s="495">
        <f>H182</f>
        <v>77961.61</v>
      </c>
      <c r="I183" s="374">
        <f t="shared" si="44"/>
        <v>50675.05</v>
      </c>
      <c r="J183" s="563">
        <f t="shared" si="47"/>
        <v>27286.560000000001</v>
      </c>
    </row>
    <row r="184" spans="1:11" x14ac:dyDescent="0.2">
      <c r="A184" s="360" t="s">
        <v>223</v>
      </c>
      <c r="B184" s="288"/>
      <c r="C184" s="289" t="s">
        <v>378</v>
      </c>
      <c r="D184" s="450"/>
      <c r="E184" s="450"/>
      <c r="F184" s="450"/>
      <c r="G184" s="450"/>
      <c r="H184" s="450"/>
      <c r="I184" s="450"/>
      <c r="J184" s="563"/>
    </row>
    <row r="185" spans="1:11" ht="25.5" x14ac:dyDescent="0.2">
      <c r="A185" s="222" t="s">
        <v>224</v>
      </c>
      <c r="B185" s="241">
        <v>99804</v>
      </c>
      <c r="C185" s="242" t="s">
        <v>200</v>
      </c>
      <c r="D185" s="231" t="s">
        <v>76</v>
      </c>
      <c r="E185" s="278">
        <v>435.2</v>
      </c>
      <c r="F185" s="565">
        <v>4.76</v>
      </c>
      <c r="G185" s="283">
        <f>(F185*$E$9)+F185</f>
        <v>5.95</v>
      </c>
      <c r="H185" s="317">
        <f>E185*G185</f>
        <v>2589.44</v>
      </c>
      <c r="I185" s="318">
        <f>(H185*65%)</f>
        <v>1683.14</v>
      </c>
      <c r="J185" s="538">
        <f>(H185*35%)</f>
        <v>906.3</v>
      </c>
    </row>
    <row r="186" spans="1:11" x14ac:dyDescent="0.2">
      <c r="A186" s="222"/>
      <c r="B186" s="222"/>
      <c r="C186" s="316" t="s">
        <v>203</v>
      </c>
      <c r="D186" s="426"/>
      <c r="E186" s="427"/>
      <c r="F186" s="428"/>
      <c r="G186" s="428"/>
      <c r="H186" s="451">
        <f>H185</f>
        <v>2589.44</v>
      </c>
      <c r="I186" s="429">
        <f>(H186*65%)</f>
        <v>1683.14</v>
      </c>
      <c r="J186" s="539">
        <f>(H186*35%)</f>
        <v>906.3</v>
      </c>
    </row>
    <row r="187" spans="1:11" s="287" customFormat="1" x14ac:dyDescent="0.2">
      <c r="A187" s="553"/>
      <c r="B187" s="553"/>
      <c r="C187" s="613" t="s">
        <v>246</v>
      </c>
      <c r="D187" s="614"/>
      <c r="E187" s="614"/>
      <c r="F187" s="614"/>
      <c r="G187" s="615"/>
      <c r="H187" s="560">
        <f>H186</f>
        <v>2589.44</v>
      </c>
      <c r="I187" s="374">
        <f>(H187*65%)</f>
        <v>1683.14</v>
      </c>
      <c r="J187" s="567">
        <f>(H187*35%)</f>
        <v>906.3</v>
      </c>
    </row>
    <row r="188" spans="1:11" s="422" customFormat="1" ht="15.75" thickBot="1" x14ac:dyDescent="0.25">
      <c r="A188" s="423"/>
      <c r="B188" s="423"/>
      <c r="C188" s="621" t="s">
        <v>379</v>
      </c>
      <c r="D188" s="621"/>
      <c r="E188" s="621"/>
      <c r="F188" s="621"/>
      <c r="G188" s="621"/>
      <c r="H188" s="430">
        <f>H187+H183+H171+H157+H144+H132+H113+H104+H88+H74+H67</f>
        <v>627097.41</v>
      </c>
      <c r="I188" s="561">
        <f>H188*65%</f>
        <v>407613.32</v>
      </c>
      <c r="J188" s="525">
        <f>(H188*35%)</f>
        <v>219484.09</v>
      </c>
    </row>
    <row r="189" spans="1:11" ht="15.75" thickBot="1" x14ac:dyDescent="0.25">
      <c r="A189" s="112" t="s">
        <v>91</v>
      </c>
      <c r="B189" s="147">
        <v>44764</v>
      </c>
      <c r="C189" s="108" t="s">
        <v>47</v>
      </c>
      <c r="D189" s="94"/>
      <c r="E189" s="88"/>
      <c r="F189" s="85" t="s">
        <v>54</v>
      </c>
      <c r="G189" s="85"/>
      <c r="H189" s="338"/>
      <c r="I189" s="339"/>
    </row>
    <row r="190" spans="1:11" x14ac:dyDescent="0.2">
      <c r="A190" s="112"/>
      <c r="B190" s="96"/>
      <c r="C190" s="108"/>
      <c r="D190" s="93"/>
      <c r="E190" s="88"/>
      <c r="F190" s="85"/>
      <c r="G190" s="85"/>
      <c r="H190" s="320"/>
      <c r="I190" s="320"/>
    </row>
    <row r="191" spans="1:11" x14ac:dyDescent="0.2">
      <c r="A191" s="102"/>
      <c r="B191" s="94"/>
      <c r="C191" s="107"/>
      <c r="D191" s="93"/>
      <c r="E191" s="89"/>
      <c r="F191" s="83"/>
      <c r="G191" s="83"/>
      <c r="H191" s="320"/>
      <c r="I191" s="339"/>
    </row>
    <row r="192" spans="1:11" ht="15.75" x14ac:dyDescent="0.2">
      <c r="A192" s="102"/>
      <c r="B192" s="97"/>
      <c r="C192" s="109" t="s">
        <v>228</v>
      </c>
      <c r="D192" s="93"/>
      <c r="E192" s="90"/>
      <c r="F192" s="86" t="s">
        <v>73</v>
      </c>
      <c r="G192" s="86"/>
      <c r="H192" s="320"/>
      <c r="I192" s="339"/>
    </row>
    <row r="193" spans="1:9" x14ac:dyDescent="0.2">
      <c r="A193" s="102"/>
      <c r="B193" s="98"/>
      <c r="C193" s="110" t="s">
        <v>229</v>
      </c>
      <c r="D193" s="93"/>
      <c r="E193" s="88"/>
      <c r="F193" s="85" t="s">
        <v>74</v>
      </c>
      <c r="G193" s="85"/>
      <c r="H193" s="320"/>
      <c r="I193" s="340"/>
    </row>
    <row r="194" spans="1:9" x14ac:dyDescent="0.2">
      <c r="A194" s="102"/>
      <c r="B194" s="98"/>
      <c r="C194" s="110" t="s">
        <v>57</v>
      </c>
      <c r="D194" s="93"/>
      <c r="E194" s="88"/>
      <c r="F194" s="85" t="s">
        <v>77</v>
      </c>
      <c r="G194" s="85"/>
      <c r="H194" s="320"/>
      <c r="I194" s="340"/>
    </row>
    <row r="195" spans="1:9" x14ac:dyDescent="0.2">
      <c r="A195" s="104"/>
      <c r="B195" s="104"/>
      <c r="C195" s="100"/>
      <c r="D195" s="227"/>
      <c r="E195" s="228"/>
      <c r="F195" s="229"/>
      <c r="G195" s="229"/>
      <c r="H195" s="341"/>
      <c r="I195" s="342"/>
    </row>
    <row r="196" spans="1:9" x14ac:dyDescent="0.2">
      <c r="A196" s="30"/>
    </row>
  </sheetData>
  <mergeCells count="24">
    <mergeCell ref="D74:G74"/>
    <mergeCell ref="D37:G37"/>
    <mergeCell ref="D48:G48"/>
    <mergeCell ref="D54:G54"/>
    <mergeCell ref="D60:G60"/>
    <mergeCell ref="D42:G42"/>
    <mergeCell ref="D66:G66"/>
    <mergeCell ref="D32:G32"/>
    <mergeCell ref="A3:C3"/>
    <mergeCell ref="A7:H7"/>
    <mergeCell ref="A5:C5"/>
    <mergeCell ref="A6:H6"/>
    <mergeCell ref="A10:H10"/>
    <mergeCell ref="A11:H11"/>
    <mergeCell ref="A12:H12"/>
    <mergeCell ref="A13:H13"/>
    <mergeCell ref="A14:H14"/>
    <mergeCell ref="D26:G26"/>
    <mergeCell ref="D88:G88"/>
    <mergeCell ref="C187:G187"/>
    <mergeCell ref="B159:C159"/>
    <mergeCell ref="D158:G158"/>
    <mergeCell ref="C188:G188"/>
    <mergeCell ref="B166:C166"/>
  </mergeCells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Header>&amp;RPágina &amp;P de &amp;N</oddHeader>
  </headerFooter>
  <rowBreaks count="1" manualBreakCount="1">
    <brk id="6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zoomScale="75" zoomScaleNormal="75" zoomScaleSheetLayoutView="70" workbookViewId="0">
      <selection activeCell="AG12" sqref="AG12"/>
    </sheetView>
  </sheetViews>
  <sheetFormatPr defaultColWidth="3.7109375" defaultRowHeight="15" x14ac:dyDescent="0.2"/>
  <cols>
    <col min="1" max="8" width="8.7109375" style="37" customWidth="1"/>
    <col min="9" max="20" width="5.7109375" style="37" customWidth="1"/>
    <col min="21" max="26" width="3.7109375" style="37" customWidth="1"/>
    <col min="27" max="27" width="10.85546875" style="37" hidden="1" customWidth="1"/>
    <col min="28" max="28" width="7" style="37" hidden="1" customWidth="1"/>
    <col min="29" max="16384" width="3.7109375" style="37"/>
  </cols>
  <sheetData>
    <row r="1" spans="1:41" ht="80.099999999999994" customHeight="1" thickBot="1" x14ac:dyDescent="0.25"/>
    <row r="2" spans="1:41" ht="18" x14ac:dyDescent="0.2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41" ht="18" x14ac:dyDescent="0.25">
      <c r="A3" s="76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41" ht="5.0999999999999996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38"/>
      <c r="V4" s="38"/>
      <c r="W4" s="38"/>
      <c r="X4" s="38"/>
      <c r="Y4" s="38"/>
    </row>
    <row r="5" spans="1:41" ht="15" customHeight="1" x14ac:dyDescent="0.2">
      <c r="A5" s="646" t="str">
        <f>'ANEXO 01-ORÇAMENTO'!A5:C5</f>
        <v>SOLICITANTE: SECRETARIA MUNICIPAL DE EDUCAÇÃO</v>
      </c>
      <c r="B5" s="647"/>
      <c r="C5" s="647"/>
      <c r="D5" s="647"/>
      <c r="E5" s="647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9"/>
      <c r="U5" s="38"/>
      <c r="V5" s="38"/>
      <c r="W5" s="38"/>
      <c r="X5" s="38"/>
      <c r="Y5" s="38"/>
    </row>
    <row r="6" spans="1:41" ht="15" customHeight="1" x14ac:dyDescent="0.2">
      <c r="A6" s="635" t="str">
        <f>'ANEXO 01-ORÇAMENTO'!A6</f>
        <v>OBJETO: E.M.E.I. CARLOS ARNO PRETZEL</v>
      </c>
      <c r="B6" s="636"/>
      <c r="C6" s="636"/>
      <c r="D6" s="636"/>
      <c r="E6" s="636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8"/>
      <c r="U6" s="38"/>
      <c r="V6" s="38"/>
      <c r="W6" s="38"/>
      <c r="X6" s="38"/>
      <c r="Y6" s="38"/>
    </row>
    <row r="7" spans="1:41" ht="15" customHeight="1" x14ac:dyDescent="0.2">
      <c r="A7" s="639" t="str">
        <f>'ANEXO 01-ORÇAMENTO'!A7:C7</f>
        <v>LOCAL DA OBRA: Maurício Cardoso 2820, Bandeira Branca</v>
      </c>
      <c r="B7" s="640"/>
      <c r="C7" s="640"/>
      <c r="D7" s="640"/>
      <c r="E7" s="640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2"/>
      <c r="U7" s="38"/>
      <c r="V7" s="38"/>
      <c r="W7" s="38"/>
      <c r="X7" s="38"/>
      <c r="Y7" s="38"/>
    </row>
    <row r="8" spans="1:41" ht="16.5" thickBot="1" x14ac:dyDescent="0.25">
      <c r="A8" s="643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5"/>
      <c r="U8" s="38"/>
      <c r="V8" s="38"/>
      <c r="W8" s="38"/>
      <c r="X8" s="38"/>
      <c r="Y8" s="38"/>
    </row>
    <row r="9" spans="1:41" ht="30" customHeight="1" x14ac:dyDescent="0.2">
      <c r="A9" s="650" t="s">
        <v>5</v>
      </c>
      <c r="B9" s="651"/>
      <c r="C9" s="651"/>
      <c r="D9" s="651"/>
      <c r="E9" s="651"/>
      <c r="F9" s="39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38"/>
      <c r="V9" s="38"/>
      <c r="W9" s="38"/>
      <c r="X9" s="38"/>
      <c r="Y9" s="38"/>
    </row>
    <row r="10" spans="1:41" ht="30" customHeight="1" thickBot="1" x14ac:dyDescent="0.25">
      <c r="A10" s="652" t="s">
        <v>6</v>
      </c>
      <c r="B10" s="653"/>
      <c r="C10" s="653"/>
      <c r="D10" s="653"/>
      <c r="E10" s="653"/>
      <c r="F10" s="43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38"/>
      <c r="V10" s="38"/>
      <c r="W10" s="38"/>
      <c r="X10" s="38"/>
      <c r="Y10" s="38"/>
    </row>
    <row r="11" spans="1:41" ht="60" customHeight="1" x14ac:dyDescent="0.2">
      <c r="A11" s="654" t="s">
        <v>7</v>
      </c>
      <c r="B11" s="655"/>
      <c r="C11" s="655"/>
      <c r="D11" s="655"/>
      <c r="E11" s="655"/>
      <c r="F11" s="658" t="s">
        <v>8</v>
      </c>
      <c r="G11" s="659"/>
      <c r="H11" s="660"/>
      <c r="I11" s="47"/>
      <c r="J11" s="47"/>
      <c r="K11" s="48"/>
      <c r="L11" s="664" t="s">
        <v>9</v>
      </c>
      <c r="M11" s="665"/>
      <c r="N11" s="665"/>
      <c r="O11" s="665"/>
      <c r="P11" s="665"/>
      <c r="Q11" s="665"/>
      <c r="R11" s="665"/>
      <c r="S11" s="665"/>
      <c r="T11" s="666"/>
      <c r="U11" s="49"/>
      <c r="V11" s="49"/>
      <c r="W11" s="49"/>
      <c r="X11" s="49"/>
      <c r="Y11" s="49"/>
      <c r="Z11" s="49"/>
      <c r="AA11" s="49"/>
      <c r="AB11" s="49"/>
      <c r="AC11" s="67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1.75" customHeight="1" x14ac:dyDescent="0.2">
      <c r="A12" s="656"/>
      <c r="B12" s="657"/>
      <c r="C12" s="657"/>
      <c r="D12" s="657"/>
      <c r="E12" s="657"/>
      <c r="F12" s="661"/>
      <c r="G12" s="662"/>
      <c r="H12" s="663"/>
      <c r="I12" s="47"/>
      <c r="J12" s="47"/>
      <c r="K12" s="48"/>
      <c r="L12" s="667" t="s">
        <v>10</v>
      </c>
      <c r="M12" s="668"/>
      <c r="N12" s="668"/>
      <c r="O12" s="668" t="s">
        <v>11</v>
      </c>
      <c r="P12" s="668"/>
      <c r="Q12" s="668"/>
      <c r="R12" s="668" t="s">
        <v>12</v>
      </c>
      <c r="S12" s="668"/>
      <c r="T12" s="669"/>
      <c r="W12" s="38"/>
      <c r="X12" s="38"/>
      <c r="Y12" s="38"/>
      <c r="Z12" s="38"/>
    </row>
    <row r="13" spans="1:41" s="61" customFormat="1" ht="30" customHeight="1" x14ac:dyDescent="0.2">
      <c r="A13" s="679" t="s">
        <v>60</v>
      </c>
      <c r="B13" s="680"/>
      <c r="C13" s="680"/>
      <c r="D13" s="680"/>
      <c r="E13" s="680"/>
      <c r="F13" s="681">
        <v>4.8899999999999997</v>
      </c>
      <c r="G13" s="682"/>
      <c r="H13" s="683"/>
      <c r="I13" s="675" t="str">
        <f>IF(F13&lt;L13," Atenção",IF(F13&gt;R13,"Atenção","OK"))</f>
        <v>OK</v>
      </c>
      <c r="J13" s="676"/>
      <c r="K13" s="60"/>
      <c r="L13" s="677">
        <f>CHOOSE(Plan4!$B$17,Plan4!C6,Plan4!D6,Plan4!E6,Plan4!F6,Plan4!G6,Plan4!H6)</f>
        <v>3</v>
      </c>
      <c r="M13" s="678"/>
      <c r="N13" s="678"/>
      <c r="O13" s="678">
        <f>CHOOSE(Plan4!$B$17,Plan4!I6,Plan4!J6,Plan4!K6,Plan4!L6,Plan4!M6,Plan4!N6)</f>
        <v>4</v>
      </c>
      <c r="P13" s="678"/>
      <c r="Q13" s="678"/>
      <c r="R13" s="678">
        <f>CHOOSE(Plan4!$B$17,Plan4!O6,Plan4!P6,Plan4!Q6,Plan4!R6,Plan4!S6,Plan4!T6)</f>
        <v>5.5</v>
      </c>
      <c r="S13" s="678"/>
      <c r="T13" s="684"/>
      <c r="W13" s="62"/>
      <c r="X13" s="62"/>
      <c r="Y13" s="62"/>
      <c r="Z13" s="62"/>
    </row>
    <row r="14" spans="1:41" s="61" customFormat="1" ht="30" customHeight="1" x14ac:dyDescent="0.2">
      <c r="A14" s="670" t="s">
        <v>61</v>
      </c>
      <c r="B14" s="671"/>
      <c r="C14" s="671"/>
      <c r="D14" s="671"/>
      <c r="E14" s="671"/>
      <c r="F14" s="672">
        <v>1</v>
      </c>
      <c r="G14" s="673"/>
      <c r="H14" s="674"/>
      <c r="I14" s="675" t="str">
        <f t="shared" ref="I14:I20" si="0">IF(F14&lt;L14," Atenção",IF(F14&gt;R14,"Atenção","OK"))</f>
        <v>OK</v>
      </c>
      <c r="J14" s="676"/>
      <c r="K14" s="60"/>
      <c r="L14" s="677">
        <f>CHOOSE(Plan4!$B$17,Plan4!C7,Plan4!D7,Plan4!E7,Plan4!F7,Plan4!G7,Plan4!H7)</f>
        <v>0.8</v>
      </c>
      <c r="M14" s="678"/>
      <c r="N14" s="678"/>
      <c r="O14" s="678">
        <f>CHOOSE(Plan4!$B$17,Plan4!I7,Plan4!J7,Plan4!K7,Plan4!L7,Plan4!M7,Plan4!N7)</f>
        <v>0.8</v>
      </c>
      <c r="P14" s="678"/>
      <c r="Q14" s="678"/>
      <c r="R14" s="678">
        <f>CHOOSE(Plan4!$B$17,Plan4!O7,Plan4!P7,Plan4!Q7,Plan4!R7,Plan4!S7,Plan4!T7)</f>
        <v>1</v>
      </c>
      <c r="S14" s="678"/>
      <c r="T14" s="684"/>
      <c r="W14" s="62"/>
      <c r="X14" s="62"/>
      <c r="Y14" s="62"/>
      <c r="Z14" s="62"/>
    </row>
    <row r="15" spans="1:41" s="61" customFormat="1" ht="30" customHeight="1" x14ac:dyDescent="0.2">
      <c r="A15" s="670" t="s">
        <v>62</v>
      </c>
      <c r="B15" s="671"/>
      <c r="C15" s="671"/>
      <c r="D15" s="671"/>
      <c r="E15" s="671"/>
      <c r="F15" s="672">
        <v>1.27</v>
      </c>
      <c r="G15" s="673"/>
      <c r="H15" s="674"/>
      <c r="I15" s="675" t="str">
        <f t="shared" si="0"/>
        <v>OK</v>
      </c>
      <c r="J15" s="676"/>
      <c r="K15" s="60"/>
      <c r="L15" s="677">
        <f>CHOOSE(Plan4!$B$17,Plan4!C8,Plan4!D8,Plan4!E8,Plan4!F8,Plan4!G8,Plan4!H8)</f>
        <v>0.97</v>
      </c>
      <c r="M15" s="678"/>
      <c r="N15" s="678"/>
      <c r="O15" s="678">
        <f>CHOOSE(Plan4!$B$17,Plan4!I8,Plan4!J8,Plan4!K8,Plan4!L8,Plan4!M8,Plan4!N8)</f>
        <v>1.27</v>
      </c>
      <c r="P15" s="678"/>
      <c r="Q15" s="678"/>
      <c r="R15" s="678">
        <f>CHOOSE(Plan4!$B$17,Plan4!O8,Plan4!P8,Plan4!Q8,Plan4!R8,Plan4!S8,Plan4!T8)</f>
        <v>1.27</v>
      </c>
      <c r="S15" s="678"/>
      <c r="T15" s="684"/>
      <c r="W15" s="62"/>
      <c r="X15" s="62"/>
      <c r="Y15" s="62"/>
      <c r="Z15" s="62"/>
    </row>
    <row r="16" spans="1:41" s="61" customFormat="1" ht="30" customHeight="1" x14ac:dyDescent="0.2">
      <c r="A16" s="670" t="s">
        <v>63</v>
      </c>
      <c r="B16" s="671"/>
      <c r="C16" s="671"/>
      <c r="D16" s="671"/>
      <c r="E16" s="671"/>
      <c r="F16" s="672">
        <v>1.39</v>
      </c>
      <c r="G16" s="673"/>
      <c r="H16" s="674"/>
      <c r="I16" s="675" t="str">
        <f t="shared" si="0"/>
        <v>OK</v>
      </c>
      <c r="J16" s="676"/>
      <c r="K16" s="60"/>
      <c r="L16" s="677">
        <f>CHOOSE(Plan4!$B$17,Plan4!C9,Plan4!D9,Plan4!E9,Plan4!F9,Plan4!G9,Plan4!H9)</f>
        <v>0.59</v>
      </c>
      <c r="M16" s="678"/>
      <c r="N16" s="678"/>
      <c r="O16" s="678">
        <f>CHOOSE(Plan4!$B$17,Plan4!I9,Plan4!J9,Plan4!K9,Plan4!L9,Plan4!M9,Plan4!N9)</f>
        <v>1.23</v>
      </c>
      <c r="P16" s="678"/>
      <c r="Q16" s="678"/>
      <c r="R16" s="678">
        <f>CHOOSE(Plan4!$B$17,Plan4!O9,Plan4!P9,Plan4!Q9,Plan4!R9,Plan4!S9,Plan4!T9)</f>
        <v>1.39</v>
      </c>
      <c r="S16" s="678"/>
      <c r="T16" s="684"/>
      <c r="W16" s="62"/>
      <c r="X16" s="62"/>
      <c r="Y16" s="62"/>
      <c r="Z16" s="62"/>
    </row>
    <row r="17" spans="1:26" s="61" customFormat="1" ht="30" customHeight="1" x14ac:dyDescent="0.2">
      <c r="A17" s="670" t="s">
        <v>64</v>
      </c>
      <c r="B17" s="671"/>
      <c r="C17" s="671"/>
      <c r="D17" s="671"/>
      <c r="E17" s="671"/>
      <c r="F17" s="672">
        <v>7.4</v>
      </c>
      <c r="G17" s="673"/>
      <c r="H17" s="674"/>
      <c r="I17" s="675" t="str">
        <f t="shared" si="0"/>
        <v>OK</v>
      </c>
      <c r="J17" s="676"/>
      <c r="K17" s="60"/>
      <c r="L17" s="677">
        <f>CHOOSE(Plan4!$B$17,Plan4!C10,Plan4!D10,Plan4!E10,Plan4!F10,Plan4!G10,Plan4!H10)</f>
        <v>6.16</v>
      </c>
      <c r="M17" s="678"/>
      <c r="N17" s="678"/>
      <c r="O17" s="678">
        <f>CHOOSE(Plan4!$B$17,Plan4!I10,Plan4!J10,Plan4!K10,Plan4!L10,Plan4!M10,Plan4!N10)</f>
        <v>7.4</v>
      </c>
      <c r="P17" s="678"/>
      <c r="Q17" s="678"/>
      <c r="R17" s="678">
        <f>CHOOSE(Plan4!$B$17,Plan4!O10,Plan4!P10,Plan4!Q10,Plan4!R10,Plan4!S10,Plan4!T10)</f>
        <v>8.9600000000000009</v>
      </c>
      <c r="S17" s="678"/>
      <c r="T17" s="684"/>
      <c r="W17" s="62"/>
      <c r="X17" s="62"/>
      <c r="Y17" s="62"/>
      <c r="Z17" s="62"/>
    </row>
    <row r="18" spans="1:26" s="61" customFormat="1" ht="30" customHeight="1" x14ac:dyDescent="0.2">
      <c r="A18" s="670" t="s">
        <v>65</v>
      </c>
      <c r="B18" s="671"/>
      <c r="C18" s="671"/>
      <c r="D18" s="671"/>
      <c r="E18" s="671"/>
      <c r="F18" s="672">
        <v>0.65</v>
      </c>
      <c r="G18" s="673"/>
      <c r="H18" s="674"/>
      <c r="I18" s="675" t="str">
        <f t="shared" si="0"/>
        <v>OK</v>
      </c>
      <c r="J18" s="676"/>
      <c r="K18" s="60"/>
      <c r="L18" s="677">
        <f>CHOOSE(Plan4!$B$17,Plan4!C11,Plan4!D11,Plan4!E11,Plan4!F11,Plan4!G11,Plan4!H11)</f>
        <v>0.65</v>
      </c>
      <c r="M18" s="678"/>
      <c r="N18" s="678"/>
      <c r="O18" s="678">
        <f>CHOOSE(Plan4!$B$17,Plan4!I11,Plan4!J11,Plan4!K11,Plan4!L11,Plan4!M11,Plan4!N11)</f>
        <v>0.65</v>
      </c>
      <c r="P18" s="678"/>
      <c r="Q18" s="678"/>
      <c r="R18" s="678">
        <f>CHOOSE(Plan4!$B$17,Plan4!O11,Plan4!P11,Plan4!Q11,Plan4!R11,Plan4!S11,Plan4!T11)</f>
        <v>0.65</v>
      </c>
      <c r="S18" s="678"/>
      <c r="T18" s="684"/>
      <c r="U18" s="63"/>
      <c r="V18" s="63"/>
      <c r="W18" s="62"/>
      <c r="X18" s="62"/>
      <c r="Y18" s="62"/>
      <c r="Z18" s="62"/>
    </row>
    <row r="19" spans="1:26" s="61" customFormat="1" ht="30" customHeight="1" x14ac:dyDescent="0.2">
      <c r="A19" s="670" t="s">
        <v>66</v>
      </c>
      <c r="B19" s="671"/>
      <c r="C19" s="671"/>
      <c r="D19" s="671"/>
      <c r="E19" s="671"/>
      <c r="F19" s="672">
        <v>3</v>
      </c>
      <c r="G19" s="673"/>
      <c r="H19" s="674"/>
      <c r="I19" s="675" t="str">
        <f t="shared" si="0"/>
        <v>OK</v>
      </c>
      <c r="J19" s="676"/>
      <c r="K19" s="60"/>
      <c r="L19" s="677">
        <f>CHOOSE(Plan4!$B$17,Plan4!C12,Plan4!D12,Plan4!E12,Plan4!F12,Plan4!G12,Plan4!H12)</f>
        <v>3</v>
      </c>
      <c r="M19" s="678"/>
      <c r="N19" s="678"/>
      <c r="O19" s="678">
        <f>CHOOSE(Plan4!$B$17,Plan4!I12,Plan4!J12,Plan4!K12,Plan4!L12,Plan4!M12,Plan4!N12)</f>
        <v>3</v>
      </c>
      <c r="P19" s="678"/>
      <c r="Q19" s="678"/>
      <c r="R19" s="678">
        <f>CHOOSE(Plan4!$B$17,Plan4!O12,Plan4!P12,Plan4!Q12,Plan4!R12,Plan4!S12,Plan4!T12)</f>
        <v>3</v>
      </c>
      <c r="S19" s="678"/>
      <c r="T19" s="684"/>
      <c r="W19" s="62"/>
      <c r="X19" s="62"/>
      <c r="Y19" s="62"/>
      <c r="Z19" s="62"/>
    </row>
    <row r="20" spans="1:26" s="61" customFormat="1" ht="30" customHeight="1" x14ac:dyDescent="0.2">
      <c r="A20" s="670" t="s">
        <v>67</v>
      </c>
      <c r="B20" s="671"/>
      <c r="C20" s="671"/>
      <c r="D20" s="671"/>
      <c r="E20" s="671"/>
      <c r="F20" s="672">
        <v>3</v>
      </c>
      <c r="G20" s="673"/>
      <c r="H20" s="674"/>
      <c r="I20" s="675" t="str">
        <f t="shared" si="0"/>
        <v>OK</v>
      </c>
      <c r="J20" s="676"/>
      <c r="K20" s="60"/>
      <c r="L20" s="687">
        <f>CHOOSE(Plan4!$B$17,Plan4!C13,Plan4!D13,Plan4!E13,Plan4!F13,Plan4!G13,Plan4!H13)</f>
        <v>2</v>
      </c>
      <c r="M20" s="685"/>
      <c r="N20" s="685"/>
      <c r="O20" s="685">
        <f>CHOOSE(Plan4!$B$17,Plan4!I13,Plan4!J13,Plan4!K13,Plan4!L13,Plan4!M13,Plan4!N13)</f>
        <v>2</v>
      </c>
      <c r="P20" s="685"/>
      <c r="Q20" s="685"/>
      <c r="R20" s="685">
        <f>CHOOSE(Plan4!$B$17,Plan4!O13,Plan4!P13,Plan4!Q13,Plan4!R13,Plan4!S13,Plan4!T13)</f>
        <v>5</v>
      </c>
      <c r="S20" s="685"/>
      <c r="T20" s="686"/>
      <c r="W20" s="62"/>
      <c r="X20" s="62"/>
      <c r="Y20" s="62"/>
      <c r="Z20" s="62"/>
    </row>
    <row r="21" spans="1:26" s="61" customFormat="1" ht="30" customHeight="1" thickBot="1" x14ac:dyDescent="0.25">
      <c r="A21" s="699" t="s">
        <v>68</v>
      </c>
      <c r="B21" s="700"/>
      <c r="C21" s="700"/>
      <c r="D21" s="700"/>
      <c r="E21" s="700"/>
      <c r="F21" s="701">
        <v>0</v>
      </c>
      <c r="G21" s="702"/>
      <c r="H21" s="703"/>
      <c r="I21" s="64"/>
      <c r="J21" s="64"/>
      <c r="K21" s="60"/>
      <c r="L21" s="688"/>
      <c r="M21" s="688"/>
      <c r="N21" s="688"/>
      <c r="O21" s="688"/>
      <c r="P21" s="688"/>
      <c r="Q21" s="688"/>
      <c r="R21" s="688"/>
      <c r="S21" s="688"/>
      <c r="T21" s="689"/>
      <c r="W21" s="62"/>
      <c r="X21" s="62"/>
      <c r="Y21" s="62"/>
      <c r="Z21" s="62"/>
    </row>
    <row r="22" spans="1:26" s="62" customFormat="1" ht="30" customHeight="1" thickBot="1" x14ac:dyDescent="0.25">
      <c r="A22" s="690" t="s">
        <v>13</v>
      </c>
      <c r="B22" s="691"/>
      <c r="C22" s="691"/>
      <c r="D22" s="691"/>
      <c r="E22" s="692"/>
      <c r="F22" s="693">
        <f>TRUNC((((((1+F13/100+F14/100+F15/100)*(1+F16/100)*(1+F17/100))/(1-(F18/100+F19/100+F20/100+F21/100)))-1)*100),2)</f>
        <v>25</v>
      </c>
      <c r="G22" s="694"/>
      <c r="H22" s="695"/>
      <c r="I22" s="64"/>
      <c r="J22" s="64"/>
      <c r="K22" s="60"/>
      <c r="L22" s="65"/>
      <c r="M22" s="65"/>
      <c r="N22" s="65"/>
      <c r="O22" s="65"/>
      <c r="P22" s="65"/>
      <c r="Q22" s="65"/>
      <c r="R22" s="65"/>
      <c r="S22" s="65"/>
      <c r="T22" s="66"/>
    </row>
    <row r="23" spans="1:26" s="38" customFormat="1" ht="26.25" customHeight="1" x14ac:dyDescent="0.2">
      <c r="A23" s="54"/>
      <c r="B23" s="55"/>
      <c r="C23" s="55"/>
      <c r="D23" s="55"/>
      <c r="E23" s="55"/>
      <c r="F23" s="56"/>
      <c r="G23" s="56"/>
      <c r="H23" s="56"/>
      <c r="I23" s="47"/>
      <c r="J23" s="47"/>
      <c r="K23" s="48"/>
      <c r="L23" s="50"/>
      <c r="M23" s="50"/>
      <c r="N23" s="50"/>
      <c r="O23" s="50"/>
      <c r="P23" s="50"/>
      <c r="Q23" s="50"/>
      <c r="R23" s="50"/>
      <c r="S23" s="50"/>
      <c r="T23" s="51"/>
    </row>
    <row r="24" spans="1:26" s="38" customFormat="1" ht="15" customHeight="1" x14ac:dyDescent="0.2">
      <c r="A24" s="696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697"/>
      <c r="C24" s="697"/>
      <c r="D24" s="697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8"/>
    </row>
    <row r="25" spans="1:26" s="38" customFormat="1" ht="45" customHeight="1" x14ac:dyDescent="0.2">
      <c r="A25" s="704" t="s">
        <v>14</v>
      </c>
      <c r="B25" s="705"/>
      <c r="C25" s="705"/>
      <c r="D25" s="705"/>
      <c r="E25" s="705"/>
      <c r="F25" s="705"/>
      <c r="G25" s="705"/>
      <c r="H25" s="705"/>
      <c r="I25" s="52"/>
      <c r="J25" s="53"/>
      <c r="K25" s="48"/>
      <c r="L25" s="706" t="s">
        <v>75</v>
      </c>
      <c r="M25" s="707"/>
      <c r="N25" s="707"/>
      <c r="O25" s="707"/>
      <c r="P25" s="707"/>
      <c r="Q25" s="707"/>
      <c r="R25" s="707"/>
      <c r="S25" s="707"/>
      <c r="T25" s="708"/>
    </row>
    <row r="26" spans="1:26" s="59" customFormat="1" ht="60" customHeight="1" x14ac:dyDescent="0.2">
      <c r="A26" s="709" t="s">
        <v>69</v>
      </c>
      <c r="B26" s="710"/>
      <c r="C26" s="710"/>
      <c r="D26" s="710"/>
      <c r="E26" s="710"/>
      <c r="F26" s="711">
        <f>TRUNC(((((1+F13/100+F14/100+F15/100)*(1+F16/100)*(1+F17/100))/(1-(F18/100+F19/100+F20/100)))-1)*100,2)</f>
        <v>25</v>
      </c>
      <c r="G26" s="711"/>
      <c r="H26" s="712"/>
      <c r="I26" s="713" t="str">
        <f>IF(F26&lt;L26," Atenção",IF(F26&gt;R26,"Atenção","OK"))</f>
        <v>OK</v>
      </c>
      <c r="J26" s="714"/>
      <c r="K26" s="58"/>
      <c r="L26" s="687">
        <f>CHOOSE(Plan4!$B$17,Plan4!O19,Plan4!O20,Plan4!O21,Plan4!O22,Plan4!O23,Plan4!O24)</f>
        <v>20.34</v>
      </c>
      <c r="M26" s="685"/>
      <c r="N26" s="685"/>
      <c r="O26" s="685">
        <f>CHOOSE(Plan4!$B$17,Plan4!Q19,Plan4!Q20,Plan4!Q21,Plan4!Q22,Plan4!Q23,Plan4!Q24)</f>
        <v>22.12</v>
      </c>
      <c r="P26" s="685"/>
      <c r="Q26" s="685"/>
      <c r="R26" s="685">
        <f>CHOOSE(Plan4!$B$17,Plan4!S19,Plan4!S20,Plan4!S21,Plan4!S22,Plan4!S23,Plan4!S24)</f>
        <v>25</v>
      </c>
      <c r="S26" s="685"/>
      <c r="T26" s="686"/>
    </row>
    <row r="27" spans="1:26" s="38" customFormat="1" ht="15" customHeight="1" x14ac:dyDescent="0.2">
      <c r="A27" s="696" t="str">
        <f>IF(I26&lt;&gt;"OK", "O valor de BDI sem a desoneração está fora da faixa admitida no Acórdão TCU Plenária 2622/2013.",".")</f>
        <v>.</v>
      </c>
      <c r="B27" s="697"/>
      <c r="C27" s="697"/>
      <c r="D27" s="697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8"/>
    </row>
    <row r="28" spans="1:26" s="38" customFormat="1" ht="18" x14ac:dyDescent="0.2">
      <c r="A28" s="724" t="s">
        <v>0</v>
      </c>
      <c r="B28" s="725"/>
      <c r="C28" s="725"/>
      <c r="D28" s="725"/>
      <c r="E28" s="725"/>
      <c r="F28" s="725"/>
      <c r="G28" s="725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6"/>
    </row>
    <row r="29" spans="1:26" s="38" customFormat="1" ht="181.5" customHeight="1" x14ac:dyDescent="0.2">
      <c r="A29" s="727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728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9"/>
    </row>
    <row r="30" spans="1:26" ht="15" customHeight="1" x14ac:dyDescent="0.2">
      <c r="A30" s="730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731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2"/>
    </row>
    <row r="31" spans="1:26" s="57" customFormat="1" ht="30" customHeight="1" x14ac:dyDescent="0.2">
      <c r="A31" s="715"/>
      <c r="B31" s="716"/>
      <c r="C31" s="716"/>
      <c r="D31" s="716"/>
      <c r="E31" s="716"/>
      <c r="F31" s="716"/>
      <c r="G31" s="716"/>
      <c r="H31" s="716"/>
      <c r="I31" s="717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9"/>
    </row>
    <row r="32" spans="1:26" s="57" customFormat="1" ht="30" customHeight="1" x14ac:dyDescent="0.2">
      <c r="A32" s="720"/>
      <c r="B32" s="721"/>
      <c r="C32" s="721"/>
      <c r="D32" s="721"/>
      <c r="E32" s="721"/>
      <c r="F32" s="721"/>
      <c r="G32" s="721"/>
      <c r="H32" s="721"/>
      <c r="I32" s="722" t="s">
        <v>79</v>
      </c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3"/>
    </row>
    <row r="33" spans="1:20" s="57" customFormat="1" ht="30" customHeight="1" x14ac:dyDescent="0.2">
      <c r="A33" s="734" t="s">
        <v>78</v>
      </c>
      <c r="B33" s="735"/>
      <c r="C33" s="735"/>
      <c r="D33" s="735"/>
      <c r="E33" s="735"/>
      <c r="F33" s="735"/>
      <c r="G33" s="735"/>
      <c r="H33" s="735"/>
      <c r="I33" s="736">
        <f>'ANEXO 01-ORÇAMENTO'!B189</f>
        <v>44764</v>
      </c>
      <c r="J33" s="737"/>
      <c r="K33" s="737"/>
      <c r="L33" s="737"/>
      <c r="M33" s="737"/>
      <c r="N33" s="737"/>
      <c r="O33" s="737"/>
      <c r="P33" s="737"/>
      <c r="Q33" s="737"/>
      <c r="R33" s="737"/>
      <c r="S33" s="737"/>
      <c r="T33" s="738"/>
    </row>
    <row r="34" spans="1:20" s="57" customFormat="1" ht="30" customHeight="1" x14ac:dyDescent="0.2">
      <c r="A34" s="739" t="s">
        <v>59</v>
      </c>
      <c r="B34" s="740"/>
      <c r="C34" s="740"/>
      <c r="D34" s="740"/>
      <c r="E34" s="740"/>
      <c r="F34" s="740"/>
      <c r="G34" s="740"/>
      <c r="H34" s="740"/>
      <c r="I34" s="740" t="s">
        <v>4</v>
      </c>
      <c r="J34" s="740"/>
      <c r="K34" s="740"/>
      <c r="L34" s="740"/>
      <c r="M34" s="740"/>
      <c r="N34" s="740"/>
      <c r="O34" s="740"/>
      <c r="P34" s="740"/>
      <c r="Q34" s="740"/>
      <c r="R34" s="740"/>
      <c r="S34" s="740"/>
      <c r="T34" s="741"/>
    </row>
    <row r="35" spans="1:20" ht="399.95" customHeight="1" x14ac:dyDescent="0.2">
      <c r="A35" s="733"/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</row>
    <row r="36" spans="1:20" s="38" customFormat="1" ht="14.25" customHeight="1" x14ac:dyDescent="0.2"/>
    <row r="37" spans="1:20" s="38" customFormat="1" x14ac:dyDescent="0.2"/>
    <row r="38" spans="1:20" s="38" customFormat="1" x14ac:dyDescent="0.2"/>
    <row r="39" spans="1:20" s="38" customFormat="1" x14ac:dyDescent="0.2"/>
    <row r="40" spans="1:20" s="38" customFormat="1" x14ac:dyDescent="0.2"/>
    <row r="41" spans="1:20" s="38" customFormat="1" x14ac:dyDescent="0.2"/>
    <row r="42" spans="1:20" s="38" customFormat="1" x14ac:dyDescent="0.2"/>
    <row r="43" spans="1:20" s="38" customFormat="1" x14ac:dyDescent="0.2"/>
    <row r="44" spans="1:20" s="38" customFormat="1" x14ac:dyDescent="0.2"/>
    <row r="45" spans="1:20" s="38" customFormat="1" x14ac:dyDescent="0.2"/>
    <row r="46" spans="1:20" s="38" customFormat="1" ht="12.75" customHeight="1" x14ac:dyDescent="0.2"/>
    <row r="47" spans="1:20" s="38" customFormat="1" x14ac:dyDescent="0.2"/>
    <row r="48" spans="1:20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5"/>
  <sheetViews>
    <sheetView tabSelected="1" view="pageBreakPreview" zoomScale="75" zoomScaleNormal="100" zoomScaleSheetLayoutView="75" workbookViewId="0">
      <selection activeCell="G23" sqref="G23"/>
    </sheetView>
  </sheetViews>
  <sheetFormatPr defaultColWidth="8.85546875" defaultRowHeight="15" x14ac:dyDescent="0.2"/>
  <cols>
    <col min="1" max="1" width="14.85546875" style="29" customWidth="1"/>
    <col min="2" max="2" width="51.85546875" style="32" customWidth="1"/>
    <col min="3" max="3" width="18.85546875" style="79" customWidth="1"/>
    <col min="4" max="4" width="9.7109375" style="25" customWidth="1"/>
    <col min="5" max="5" width="16.42578125" style="25" customWidth="1"/>
    <col min="6" max="6" width="16.28515625" style="33" customWidth="1"/>
    <col min="7" max="7" width="16" style="33" customWidth="1"/>
    <col min="8" max="8" width="17.7109375" style="33" customWidth="1"/>
    <col min="9" max="9" width="16.85546875" style="33" customWidth="1"/>
    <col min="10" max="10" width="17.140625" style="33" customWidth="1"/>
    <col min="11" max="11" width="17" style="33" customWidth="1"/>
    <col min="12" max="12" width="16.7109375" style="33" customWidth="1"/>
    <col min="13" max="13" width="18.85546875" style="33" customWidth="1"/>
    <col min="14" max="14" width="27.5703125" style="33" customWidth="1"/>
    <col min="15" max="15" width="10.42578125" style="81" customWidth="1"/>
    <col min="16" max="17" width="8.85546875" style="25"/>
    <col min="18" max="18" width="16.85546875" style="25" bestFit="1" customWidth="1"/>
    <col min="19" max="16384" width="8.85546875" style="25"/>
  </cols>
  <sheetData>
    <row r="1" spans="1:15" ht="80.099999999999994" customHeight="1" x14ac:dyDescent="0.2">
      <c r="A1" s="28"/>
      <c r="B1" s="30"/>
      <c r="C1" s="78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80"/>
    </row>
    <row r="2" spans="1:15" ht="18" x14ac:dyDescent="0.2">
      <c r="A2" s="470" t="s">
        <v>58</v>
      </c>
      <c r="B2" s="471"/>
      <c r="C2" s="472"/>
      <c r="D2" s="473"/>
      <c r="E2" s="474"/>
      <c r="F2" s="474"/>
      <c r="G2" s="474"/>
      <c r="H2" s="474"/>
      <c r="I2" s="474"/>
      <c r="J2" s="475"/>
      <c r="K2" s="475"/>
      <c r="L2" s="469"/>
      <c r="M2" s="469"/>
      <c r="N2" s="35"/>
      <c r="O2" s="25"/>
    </row>
    <row r="3" spans="1:15" ht="18" x14ac:dyDescent="0.2">
      <c r="A3" s="377" t="s">
        <v>72</v>
      </c>
      <c r="B3" s="378"/>
      <c r="C3" s="379"/>
      <c r="D3" s="380"/>
      <c r="E3" s="381"/>
      <c r="F3" s="381"/>
      <c r="G3" s="381"/>
      <c r="H3" s="381"/>
      <c r="I3" s="381"/>
      <c r="J3" s="382"/>
      <c r="K3" s="382"/>
      <c r="L3" s="467"/>
      <c r="M3" s="467"/>
      <c r="N3" s="284"/>
      <c r="O3" s="25"/>
    </row>
    <row r="4" spans="1:15" ht="5.0999999999999996" customHeight="1" x14ac:dyDescent="0.2">
      <c r="A4" s="383"/>
      <c r="B4" s="378"/>
      <c r="C4" s="379"/>
      <c r="D4" s="384"/>
      <c r="E4" s="384"/>
      <c r="F4" s="385"/>
      <c r="G4" s="385"/>
      <c r="H4" s="385"/>
      <c r="I4" s="385"/>
      <c r="J4" s="382"/>
      <c r="K4" s="382"/>
      <c r="L4" s="467"/>
      <c r="M4" s="467"/>
      <c r="N4" s="285"/>
      <c r="O4" s="25"/>
    </row>
    <row r="5" spans="1:15" ht="15" customHeight="1" x14ac:dyDescent="0.2">
      <c r="A5" s="386" t="str">
        <f>'ANEXO 01-ORÇAMENTO'!A5:C5</f>
        <v>SOLICITANTE: SECRETARIA MUNICIPAL DE EDUCAÇÃO</v>
      </c>
      <c r="B5" s="378"/>
      <c r="C5" s="379"/>
      <c r="D5" s="384"/>
      <c r="E5" s="387"/>
      <c r="F5" s="385"/>
      <c r="G5" s="385"/>
      <c r="H5" s="385"/>
      <c r="I5" s="385"/>
      <c r="J5" s="382"/>
      <c r="K5" s="382"/>
      <c r="L5" s="467"/>
      <c r="M5" s="467"/>
      <c r="N5" s="36"/>
      <c r="O5" s="25"/>
    </row>
    <row r="6" spans="1:15" ht="15" customHeight="1" x14ac:dyDescent="0.2">
      <c r="A6" s="742" t="str">
        <f>'ANEXO 01-ORÇAMENTO'!A6:H6</f>
        <v>OBJETO: E.M.E.I. CARLOS ARNO PRETZEL</v>
      </c>
      <c r="B6" s="743"/>
      <c r="C6" s="743"/>
      <c r="D6" s="743"/>
      <c r="E6" s="743"/>
      <c r="F6" s="388"/>
      <c r="G6" s="388"/>
      <c r="H6" s="389"/>
      <c r="I6" s="389"/>
      <c r="J6" s="382"/>
      <c r="K6" s="382"/>
      <c r="L6" s="467"/>
      <c r="M6" s="467"/>
      <c r="N6" s="36"/>
      <c r="O6" s="25"/>
    </row>
    <row r="7" spans="1:15" ht="15" customHeight="1" x14ac:dyDescent="0.2">
      <c r="A7" s="390" t="str">
        <f>'ANEXO 01-ORÇAMENTO'!A7:H7</f>
        <v>LOCAL DA OBRA: Maurício Cardoso 2820, Bandeira Branca</v>
      </c>
      <c r="B7" s="391"/>
      <c r="C7" s="379"/>
      <c r="D7" s="384"/>
      <c r="E7" s="384"/>
      <c r="F7" s="385"/>
      <c r="G7" s="385"/>
      <c r="H7" s="385"/>
      <c r="I7" s="385"/>
      <c r="J7" s="382"/>
      <c r="K7" s="382"/>
      <c r="L7" s="467"/>
      <c r="M7" s="467"/>
      <c r="N7" s="36"/>
      <c r="O7" s="25"/>
    </row>
    <row r="8" spans="1:15" ht="15" customHeight="1" thickBot="1" x14ac:dyDescent="0.25">
      <c r="A8" s="392" t="str">
        <f>'ANEXO 01-ORÇAMENTO'!A14:H14</f>
        <v>RRT/CAU  do responsável técnico GILBERTO PRADELLA-CAU-RS A14.344-8</v>
      </c>
      <c r="B8" s="393"/>
      <c r="C8" s="394"/>
      <c r="D8" s="395"/>
      <c r="E8" s="395"/>
      <c r="F8" s="396"/>
      <c r="G8" s="396"/>
      <c r="H8" s="396"/>
      <c r="I8" s="396"/>
      <c r="J8" s="397"/>
      <c r="K8" s="397"/>
      <c r="L8" s="468"/>
      <c r="M8" s="468"/>
      <c r="N8" s="36"/>
      <c r="O8" s="25"/>
    </row>
    <row r="9" spans="1:15" s="35" customFormat="1" ht="13.5" thickBot="1" x14ac:dyDescent="0.25">
      <c r="A9" s="297" t="s">
        <v>185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476"/>
      <c r="M9" s="477"/>
      <c r="N9" s="36"/>
    </row>
    <row r="10" spans="1:15" s="284" customFormat="1" ht="13.5" thickBot="1" x14ac:dyDescent="0.25">
      <c r="A10" s="293"/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36"/>
      <c r="N10" s="36"/>
    </row>
    <row r="11" spans="1:15" s="36" customFormat="1" ht="13.5" thickBot="1" x14ac:dyDescent="0.25">
      <c r="A11" s="398" t="s">
        <v>45</v>
      </c>
      <c r="B11" s="399" t="s">
        <v>186</v>
      </c>
      <c r="C11" s="568" t="s">
        <v>384</v>
      </c>
      <c r="D11" s="399" t="s">
        <v>187</v>
      </c>
      <c r="E11" s="568" t="s">
        <v>188</v>
      </c>
      <c r="F11" s="568" t="s">
        <v>189</v>
      </c>
      <c r="G11" s="568" t="s">
        <v>190</v>
      </c>
      <c r="H11" s="568" t="s">
        <v>191</v>
      </c>
      <c r="I11" s="590" t="s">
        <v>56</v>
      </c>
    </row>
    <row r="12" spans="1:15" s="36" customFormat="1" ht="12.75" x14ac:dyDescent="0.2">
      <c r="A12" s="294"/>
      <c r="B12" s="295"/>
      <c r="C12" s="569"/>
      <c r="D12" s="344"/>
      <c r="E12" s="570"/>
      <c r="F12" s="570"/>
      <c r="G12" s="570"/>
      <c r="H12" s="570"/>
      <c r="I12" s="591"/>
    </row>
    <row r="13" spans="1:15" s="480" customFormat="1" ht="12.75" x14ac:dyDescent="0.2">
      <c r="A13" s="478">
        <v>1</v>
      </c>
      <c r="B13" s="402" t="s">
        <v>201</v>
      </c>
      <c r="C13" s="571">
        <v>58726.43</v>
      </c>
      <c r="D13" s="600">
        <f>C13/C$35</f>
        <v>9.3600000000000003E-2</v>
      </c>
      <c r="E13" s="571">
        <f>C13</f>
        <v>58726.43</v>
      </c>
      <c r="F13" s="571">
        <v>0</v>
      </c>
      <c r="G13" s="571">
        <v>0</v>
      </c>
      <c r="H13" s="571">
        <v>0</v>
      </c>
      <c r="I13" s="571">
        <f>E13</f>
        <v>58726.43</v>
      </c>
      <c r="J13" s="479"/>
    </row>
    <row r="14" spans="1:15" s="284" customFormat="1" ht="12.75" x14ac:dyDescent="0.2">
      <c r="A14" s="345"/>
      <c r="B14" s="296"/>
      <c r="C14" s="574"/>
      <c r="D14" s="601"/>
      <c r="F14" s="573"/>
      <c r="G14" s="573"/>
      <c r="H14" s="573"/>
      <c r="I14" s="592"/>
      <c r="J14" s="34"/>
    </row>
    <row r="15" spans="1:15" s="284" customFormat="1" ht="12.75" x14ac:dyDescent="0.2">
      <c r="A15" s="478">
        <v>2</v>
      </c>
      <c r="B15" s="401" t="s">
        <v>193</v>
      </c>
      <c r="C15" s="571">
        <v>42627.95</v>
      </c>
      <c r="D15" s="600">
        <f>C15/C$35</f>
        <v>6.8000000000000005E-2</v>
      </c>
      <c r="E15" s="571">
        <v>22627.95</v>
      </c>
      <c r="F15" s="571">
        <v>20000</v>
      </c>
      <c r="G15" s="571"/>
      <c r="H15" s="571"/>
      <c r="I15" s="576">
        <f>SUM(E15:H15)</f>
        <v>42627.95</v>
      </c>
      <c r="J15" s="465"/>
    </row>
    <row r="16" spans="1:15" s="36" customFormat="1" ht="12.75" x14ac:dyDescent="0.2">
      <c r="A16" s="345"/>
      <c r="B16" s="463"/>
      <c r="C16" s="572"/>
      <c r="D16" s="602"/>
      <c r="E16" s="572"/>
      <c r="F16" s="572"/>
      <c r="G16" s="573"/>
      <c r="H16" s="573"/>
      <c r="I16" s="572"/>
      <c r="J16" s="465"/>
    </row>
    <row r="17" spans="1:10" s="36" customFormat="1" ht="12.75" x14ac:dyDescent="0.2">
      <c r="A17" s="478">
        <v>3</v>
      </c>
      <c r="B17" s="401" t="s">
        <v>192</v>
      </c>
      <c r="C17" s="571">
        <v>19463.669999999998</v>
      </c>
      <c r="D17" s="600">
        <f>C17/C$35</f>
        <v>3.1E-2</v>
      </c>
      <c r="E17" s="571"/>
      <c r="F17" s="571"/>
      <c r="G17" s="571">
        <f>C17</f>
        <v>19463.669999999998</v>
      </c>
      <c r="H17" s="571"/>
      <c r="I17" s="576">
        <f>G17</f>
        <v>19463.669999999998</v>
      </c>
    </row>
    <row r="18" spans="1:10" s="36" customFormat="1" ht="12.75" x14ac:dyDescent="0.2">
      <c r="A18" s="464"/>
      <c r="B18" s="463"/>
      <c r="C18" s="572"/>
      <c r="D18" s="602"/>
      <c r="E18" s="572"/>
      <c r="F18" s="572"/>
      <c r="G18" s="572"/>
      <c r="H18" s="572">
        <f>C18</f>
        <v>0</v>
      </c>
      <c r="I18" s="575"/>
    </row>
    <row r="19" spans="1:10" s="479" customFormat="1" ht="12.75" x14ac:dyDescent="0.2">
      <c r="A19" s="478">
        <v>4</v>
      </c>
      <c r="B19" s="401" t="s">
        <v>80</v>
      </c>
      <c r="C19" s="571">
        <v>284635.86</v>
      </c>
      <c r="D19" s="606">
        <f>C19/C$35</f>
        <v>0.45390000000000003</v>
      </c>
      <c r="E19" s="571"/>
      <c r="F19" s="571">
        <v>134635.85999999999</v>
      </c>
      <c r="G19" s="571">
        <v>150000</v>
      </c>
      <c r="H19" s="571"/>
      <c r="I19" s="576">
        <f>F19+G19</f>
        <v>284635.86</v>
      </c>
    </row>
    <row r="20" spans="1:10" s="285" customFormat="1" ht="12.75" x14ac:dyDescent="0.2">
      <c r="A20" s="464"/>
      <c r="B20" s="463"/>
      <c r="C20" s="572"/>
      <c r="D20" s="607"/>
      <c r="E20" s="572"/>
      <c r="F20" s="572"/>
      <c r="G20" s="572"/>
      <c r="H20" s="572"/>
      <c r="I20" s="575"/>
    </row>
    <row r="21" spans="1:10" s="285" customFormat="1" ht="12.75" x14ac:dyDescent="0.2">
      <c r="A21" s="478">
        <v>5</v>
      </c>
      <c r="B21" s="401" t="s">
        <v>112</v>
      </c>
      <c r="C21" s="571">
        <v>30686.42</v>
      </c>
      <c r="D21" s="600">
        <f>C21/C$35</f>
        <v>4.8899999999999999E-2</v>
      </c>
      <c r="E21" s="571"/>
      <c r="F21" s="571"/>
      <c r="G21" s="571">
        <v>15686.42</v>
      </c>
      <c r="H21" s="571">
        <v>15000</v>
      </c>
      <c r="I21" s="576">
        <f>SUM(E21:H21)</f>
        <v>30686.42</v>
      </c>
      <c r="J21" s="36"/>
    </row>
    <row r="22" spans="1:10" s="285" customFormat="1" ht="12.75" x14ac:dyDescent="0.2">
      <c r="A22" s="345"/>
      <c r="B22" s="463"/>
      <c r="C22" s="572"/>
      <c r="D22" s="603"/>
      <c r="E22" s="573"/>
      <c r="F22" s="573"/>
      <c r="G22" s="573"/>
      <c r="H22" s="572"/>
      <c r="I22" s="575"/>
      <c r="J22" s="36"/>
    </row>
    <row r="23" spans="1:10" s="285" customFormat="1" ht="12.75" x14ac:dyDescent="0.2">
      <c r="A23" s="478">
        <v>6</v>
      </c>
      <c r="B23" s="400" t="s">
        <v>194</v>
      </c>
      <c r="C23" s="571">
        <v>45728.51</v>
      </c>
      <c r="D23" s="600">
        <f>C23/C$35</f>
        <v>7.2900000000000006E-2</v>
      </c>
      <c r="E23" s="571"/>
      <c r="F23" s="571"/>
      <c r="G23" s="571">
        <v>45728.51</v>
      </c>
      <c r="H23" s="571"/>
      <c r="I23" s="576">
        <f>SUM(E23:H23)</f>
        <v>45728.51</v>
      </c>
      <c r="J23" s="36"/>
    </row>
    <row r="24" spans="1:10" s="285" customFormat="1" ht="12.75" x14ac:dyDescent="0.2">
      <c r="A24" s="464"/>
      <c r="B24" s="466"/>
      <c r="C24" s="572"/>
      <c r="D24" s="602"/>
      <c r="E24" s="572"/>
      <c r="F24" s="572"/>
      <c r="G24" s="572"/>
      <c r="H24" s="572"/>
      <c r="I24" s="575"/>
      <c r="J24" s="36"/>
    </row>
    <row r="25" spans="1:10" s="285" customFormat="1" ht="12.75" x14ac:dyDescent="0.2">
      <c r="A25" s="478">
        <v>7</v>
      </c>
      <c r="B25" s="400" t="s">
        <v>394</v>
      </c>
      <c r="C25" s="571">
        <v>8187.27</v>
      </c>
      <c r="D25" s="600">
        <f>C25/C$35</f>
        <v>1.3100000000000001E-2</v>
      </c>
      <c r="E25" s="571"/>
      <c r="F25" s="571"/>
      <c r="G25" s="571">
        <f>C25</f>
        <v>8187.27</v>
      </c>
      <c r="H25" s="571"/>
      <c r="I25" s="576">
        <f>G25</f>
        <v>8187.27</v>
      </c>
      <c r="J25" s="34"/>
    </row>
    <row r="26" spans="1:10" s="594" customFormat="1" ht="12.75" x14ac:dyDescent="0.2">
      <c r="A26" s="595"/>
      <c r="B26" s="596"/>
      <c r="C26" s="597"/>
      <c r="D26" s="604"/>
      <c r="E26" s="597"/>
      <c r="F26" s="597"/>
      <c r="G26" s="597"/>
      <c r="H26" s="597"/>
      <c r="I26" s="598"/>
      <c r="J26" s="599"/>
    </row>
    <row r="27" spans="1:10" s="285" customFormat="1" ht="12.75" x14ac:dyDescent="0.2">
      <c r="A27" s="478">
        <v>8</v>
      </c>
      <c r="B27" s="400" t="s">
        <v>385</v>
      </c>
      <c r="C27" s="571">
        <v>10122.58</v>
      </c>
      <c r="D27" s="600">
        <f>C27/C$35</f>
        <v>1.61E-2</v>
      </c>
      <c r="E27" s="571"/>
      <c r="F27" s="571"/>
      <c r="G27" s="571">
        <f>C27</f>
        <v>10122.58</v>
      </c>
      <c r="H27" s="571"/>
      <c r="I27" s="576">
        <f>G27</f>
        <v>10122.58</v>
      </c>
      <c r="J27" s="34"/>
    </row>
    <row r="28" spans="1:10" s="36" customFormat="1" ht="12.75" x14ac:dyDescent="0.2">
      <c r="A28" s="345"/>
      <c r="B28" s="466"/>
      <c r="C28" s="572"/>
      <c r="D28" s="603"/>
      <c r="E28" s="573"/>
      <c r="F28" s="572"/>
      <c r="G28" s="572"/>
      <c r="H28" s="572">
        <f>C28</f>
        <v>0</v>
      </c>
      <c r="I28" s="575"/>
      <c r="J28" s="34"/>
    </row>
    <row r="29" spans="1:10" s="479" customFormat="1" ht="12.75" x14ac:dyDescent="0.2">
      <c r="A29" s="478">
        <v>9</v>
      </c>
      <c r="B29" s="400" t="s">
        <v>88</v>
      </c>
      <c r="C29" s="571">
        <v>46367.67</v>
      </c>
      <c r="D29" s="600">
        <f>C29/C$35</f>
        <v>7.3899999999999993E-2</v>
      </c>
      <c r="E29" s="571"/>
      <c r="F29" s="571"/>
      <c r="G29" s="571"/>
      <c r="H29" s="571">
        <f>C29</f>
        <v>46367.67</v>
      </c>
      <c r="I29" s="576">
        <f>H29</f>
        <v>46367.67</v>
      </c>
      <c r="J29" s="480"/>
    </row>
    <row r="30" spans="1:10" s="36" customFormat="1" ht="12.75" x14ac:dyDescent="0.2">
      <c r="A30" s="345"/>
      <c r="B30" s="463"/>
      <c r="C30" s="572"/>
      <c r="D30" s="603"/>
      <c r="E30" s="573"/>
      <c r="F30" s="573"/>
      <c r="G30" s="573"/>
      <c r="H30" s="572">
        <f>C30</f>
        <v>0</v>
      </c>
      <c r="I30" s="575"/>
      <c r="J30" s="465"/>
    </row>
    <row r="31" spans="1:10" s="36" customFormat="1" ht="12.75" x14ac:dyDescent="0.2">
      <c r="A31" s="478">
        <v>10</v>
      </c>
      <c r="B31" s="400" t="s">
        <v>202</v>
      </c>
      <c r="C31" s="571">
        <v>77961.61</v>
      </c>
      <c r="D31" s="600">
        <f>C31/C$35</f>
        <v>0.12429999999999999</v>
      </c>
      <c r="E31" s="571"/>
      <c r="F31" s="571"/>
      <c r="G31" s="571">
        <v>37961.61</v>
      </c>
      <c r="H31" s="571">
        <v>40000</v>
      </c>
      <c r="I31" s="593">
        <f>H31+G31</f>
        <v>77961.61</v>
      </c>
      <c r="J31" s="34"/>
    </row>
    <row r="32" spans="1:10" s="36" customFormat="1" ht="12.75" x14ac:dyDescent="0.2">
      <c r="A32" s="464"/>
      <c r="B32" s="466"/>
      <c r="C32" s="572"/>
      <c r="D32" s="602"/>
      <c r="E32" s="572"/>
      <c r="F32" s="572"/>
      <c r="G32" s="572"/>
      <c r="H32" s="572"/>
      <c r="I32" s="575"/>
      <c r="J32" s="34"/>
    </row>
    <row r="33" spans="1:10" s="480" customFormat="1" ht="12.75" x14ac:dyDescent="0.2">
      <c r="A33" s="478">
        <v>10</v>
      </c>
      <c r="B33" s="400" t="s">
        <v>199</v>
      </c>
      <c r="C33" s="571">
        <v>2589.44</v>
      </c>
      <c r="D33" s="600">
        <f>C33/C$35</f>
        <v>4.1000000000000003E-3</v>
      </c>
      <c r="E33" s="571"/>
      <c r="F33" s="571"/>
      <c r="G33" s="571"/>
      <c r="H33" s="571">
        <f>C33</f>
        <v>2589.44</v>
      </c>
      <c r="I33" s="593">
        <f>H33</f>
        <v>2589.44</v>
      </c>
    </row>
    <row r="34" spans="1:10" s="465" customFormat="1" ht="13.5" thickBot="1" x14ac:dyDescent="0.25">
      <c r="A34" s="345"/>
      <c r="B34" s="466"/>
      <c r="C34" s="572"/>
      <c r="D34" s="603"/>
      <c r="E34" s="573"/>
      <c r="F34" s="573"/>
      <c r="G34" s="573"/>
      <c r="H34" s="572"/>
      <c r="I34" s="575"/>
      <c r="J34" s="34"/>
    </row>
    <row r="35" spans="1:10" s="34" customFormat="1" ht="13.5" thickBot="1" x14ac:dyDescent="0.25">
      <c r="A35" s="747" t="s">
        <v>206</v>
      </c>
      <c r="B35" s="748"/>
      <c r="C35" s="577">
        <f>C13+C15+C17+C19+C21+C23+C25+C27+C29+C31+C33</f>
        <v>627097.41</v>
      </c>
      <c r="D35" s="605">
        <v>1</v>
      </c>
      <c r="E35" s="568">
        <f>E13+E15</f>
        <v>81354.38</v>
      </c>
      <c r="F35" s="568">
        <f>F15+F19</f>
        <v>154635.85999999999</v>
      </c>
      <c r="G35" s="568">
        <f>G19+G23+G17+G21+G25+G27+G31</f>
        <v>287150.06</v>
      </c>
      <c r="H35" s="568">
        <f>H21+H29+H31+H33</f>
        <v>103957.11</v>
      </c>
      <c r="I35" s="576">
        <f>E35+F35+G35+H35</f>
        <v>627097.41</v>
      </c>
    </row>
    <row r="36" spans="1:10" s="479" customFormat="1" ht="15.75" thickBot="1" x14ac:dyDescent="0.25">
      <c r="A36" s="744"/>
      <c r="B36" s="745"/>
      <c r="C36" s="745"/>
      <c r="D36" s="745"/>
      <c r="E36" s="745"/>
      <c r="F36" s="745"/>
      <c r="G36" s="745"/>
      <c r="H36" s="745"/>
      <c r="I36" s="578"/>
      <c r="J36" s="480"/>
    </row>
    <row r="37" spans="1:10" s="36" customFormat="1" x14ac:dyDescent="0.2">
      <c r="A37" s="135">
        <v>44764</v>
      </c>
      <c r="B37" s="285"/>
      <c r="C37" s="579"/>
      <c r="D37" s="285"/>
      <c r="E37" s="579"/>
      <c r="F37" s="579"/>
      <c r="G37" s="579"/>
      <c r="H37" s="579"/>
      <c r="I37" s="578"/>
      <c r="J37" s="81"/>
    </row>
    <row r="38" spans="1:10" s="36" customFormat="1" x14ac:dyDescent="0.2">
      <c r="A38" s="102"/>
      <c r="B38" s="285"/>
      <c r="C38" s="579"/>
      <c r="D38" s="285"/>
      <c r="E38" s="579"/>
      <c r="F38" s="579"/>
      <c r="G38" s="579"/>
      <c r="H38" s="579"/>
      <c r="I38" s="578"/>
      <c r="J38" s="81"/>
    </row>
    <row r="39" spans="1:10" s="36" customFormat="1" x14ac:dyDescent="0.2">
      <c r="A39" s="102"/>
      <c r="B39" s="285"/>
      <c r="C39" s="579"/>
      <c r="D39" s="285"/>
      <c r="E39" s="579"/>
      <c r="F39" s="579"/>
      <c r="G39" s="579"/>
      <c r="H39" s="579"/>
      <c r="I39" s="578"/>
      <c r="J39" s="81"/>
    </row>
    <row r="40" spans="1:10" s="36" customFormat="1" ht="15.75" thickBot="1" x14ac:dyDescent="0.25">
      <c r="A40" s="29"/>
      <c r="B40" s="30"/>
      <c r="C40" s="580"/>
      <c r="D40" s="31"/>
      <c r="E40" s="581"/>
      <c r="F40" s="581"/>
      <c r="G40" s="581"/>
      <c r="H40" s="581"/>
      <c r="I40" s="578"/>
      <c r="J40" s="81"/>
    </row>
    <row r="41" spans="1:10" s="36" customFormat="1" x14ac:dyDescent="0.2">
      <c r="A41" s="28"/>
      <c r="B41" s="749" t="s">
        <v>47</v>
      </c>
      <c r="C41" s="749"/>
      <c r="D41" s="88"/>
      <c r="E41" s="750" t="s">
        <v>54</v>
      </c>
      <c r="F41" s="750"/>
      <c r="G41" s="582"/>
      <c r="H41" s="582"/>
      <c r="I41" s="578"/>
      <c r="J41" s="80"/>
    </row>
    <row r="42" spans="1:10" s="36" customFormat="1" x14ac:dyDescent="0.2">
      <c r="A42" s="28"/>
      <c r="B42" s="94"/>
      <c r="C42" s="583"/>
      <c r="D42" s="93"/>
      <c r="E42" s="584"/>
      <c r="F42" s="584"/>
      <c r="G42" s="582"/>
      <c r="H42" s="585"/>
      <c r="I42" s="578"/>
      <c r="J42" s="80"/>
    </row>
    <row r="43" spans="1:10" s="480" customFormat="1" ht="15.75" x14ac:dyDescent="0.2">
      <c r="A43" s="28"/>
      <c r="B43" s="109" t="s">
        <v>228</v>
      </c>
      <c r="C43" s="586"/>
      <c r="D43" s="93"/>
      <c r="E43" s="587"/>
      <c r="F43" s="587"/>
      <c r="G43" s="582"/>
      <c r="H43" s="585"/>
      <c r="I43" s="578"/>
      <c r="J43" s="481"/>
    </row>
    <row r="44" spans="1:10" s="34" customFormat="1" x14ac:dyDescent="0.2">
      <c r="A44" s="28"/>
      <c r="B44" s="110" t="s">
        <v>229</v>
      </c>
      <c r="C44" s="588"/>
      <c r="D44" s="93"/>
      <c r="E44" s="589"/>
      <c r="F44" s="589"/>
      <c r="G44" s="582"/>
      <c r="H44" s="581"/>
      <c r="I44" s="578"/>
      <c r="J44" s="81"/>
    </row>
    <row r="45" spans="1:10" s="34" customFormat="1" x14ac:dyDescent="0.2">
      <c r="A45" s="28"/>
      <c r="B45" s="110" t="s">
        <v>57</v>
      </c>
      <c r="C45" s="588"/>
      <c r="D45" s="93"/>
      <c r="E45" s="589"/>
      <c r="F45" s="589"/>
      <c r="G45" s="582"/>
      <c r="H45" s="581"/>
      <c r="I45" s="578"/>
      <c r="J45" s="81"/>
    </row>
    <row r="46" spans="1:10" s="34" customFormat="1" x14ac:dyDescent="0.2">
      <c r="A46" s="28"/>
      <c r="B46" s="30"/>
      <c r="C46" s="580"/>
      <c r="D46" s="31"/>
      <c r="E46" s="581"/>
      <c r="F46" s="581"/>
      <c r="G46" s="581"/>
      <c r="H46" s="581"/>
      <c r="I46" s="578"/>
      <c r="J46" s="81"/>
    </row>
    <row r="47" spans="1:10" s="480" customFormat="1" x14ac:dyDescent="0.2">
      <c r="A47" s="28"/>
      <c r="B47" s="30"/>
      <c r="C47" s="580"/>
      <c r="D47" s="31"/>
      <c r="E47" s="581"/>
      <c r="F47" s="581"/>
      <c r="G47" s="581"/>
      <c r="H47" s="581"/>
      <c r="I47" s="578"/>
      <c r="J47" s="481"/>
    </row>
    <row r="48" spans="1:10" s="465" customFormat="1" x14ac:dyDescent="0.2">
      <c r="A48" s="28"/>
      <c r="B48" s="30"/>
      <c r="C48" s="580"/>
      <c r="D48" s="31"/>
      <c r="E48" s="581"/>
      <c r="F48" s="581"/>
      <c r="G48" s="581"/>
      <c r="H48" s="581"/>
      <c r="I48" s="578"/>
      <c r="J48" s="34"/>
    </row>
    <row r="49" spans="1:14" s="465" customFormat="1" x14ac:dyDescent="0.2">
      <c r="A49" s="28"/>
      <c r="B49" s="30"/>
      <c r="C49" s="580"/>
      <c r="D49" s="31"/>
      <c r="E49" s="581"/>
      <c r="F49" s="581"/>
      <c r="G49" s="581"/>
      <c r="H49" s="581"/>
      <c r="I49" s="578"/>
      <c r="J49" s="36"/>
    </row>
    <row r="50" spans="1:14" s="480" customFormat="1" x14ac:dyDescent="0.2">
      <c r="A50" s="28"/>
      <c r="B50" s="30"/>
      <c r="C50" s="580"/>
      <c r="D50" s="31"/>
      <c r="E50" s="581"/>
      <c r="F50" s="581"/>
      <c r="G50" s="581"/>
      <c r="H50" s="581"/>
      <c r="I50" s="578"/>
      <c r="J50" s="479"/>
    </row>
    <row r="51" spans="1:14" s="34" customFormat="1" x14ac:dyDescent="0.2">
      <c r="A51" s="28"/>
      <c r="B51" s="30"/>
      <c r="C51" s="580"/>
      <c r="D51" s="31"/>
      <c r="E51" s="581"/>
      <c r="F51" s="581"/>
      <c r="G51" s="581"/>
      <c r="H51" s="581"/>
      <c r="I51" s="578"/>
      <c r="J51" s="36"/>
    </row>
    <row r="52" spans="1:14" s="34" customFormat="1" x14ac:dyDescent="0.2">
      <c r="A52" s="744"/>
      <c r="B52" s="745"/>
      <c r="C52" s="745"/>
      <c r="D52" s="745"/>
      <c r="E52" s="745"/>
      <c r="F52" s="745"/>
      <c r="G52" s="745"/>
      <c r="H52" s="745"/>
      <c r="I52" s="745"/>
      <c r="J52" s="745"/>
      <c r="K52" s="745"/>
      <c r="L52" s="746"/>
      <c r="M52" s="80"/>
    </row>
    <row r="53" spans="1:14" s="34" customFormat="1" x14ac:dyDescent="0.2">
      <c r="A53" s="102"/>
      <c r="B53" s="285"/>
      <c r="C53" s="285"/>
      <c r="D53" s="285"/>
      <c r="E53" s="285"/>
      <c r="F53" s="285"/>
      <c r="G53" s="285"/>
      <c r="H53" s="285"/>
      <c r="I53" s="82"/>
      <c r="J53" s="31"/>
      <c r="K53" s="31"/>
      <c r="L53" s="31"/>
      <c r="M53" s="80"/>
    </row>
    <row r="54" spans="1:14" s="34" customFormat="1" x14ac:dyDescent="0.2">
      <c r="A54" s="102"/>
      <c r="B54" s="285"/>
      <c r="C54" s="285"/>
      <c r="D54" s="285"/>
      <c r="E54" s="285"/>
      <c r="F54" s="285"/>
      <c r="G54" s="285"/>
      <c r="H54" s="285"/>
      <c r="I54" s="26"/>
      <c r="J54" s="31"/>
      <c r="K54" s="31"/>
      <c r="L54" s="31"/>
      <c r="M54" s="80"/>
      <c r="N54" s="33"/>
    </row>
    <row r="55" spans="1:14" s="34" customFormat="1" x14ac:dyDescent="0.2">
      <c r="A55" s="102"/>
      <c r="B55" s="285"/>
      <c r="C55" s="285"/>
      <c r="D55" s="285"/>
      <c r="E55" s="285"/>
      <c r="F55" s="285"/>
      <c r="G55" s="285"/>
      <c r="H55" s="285"/>
      <c r="I55" s="26"/>
      <c r="J55" s="31"/>
      <c r="K55" s="31"/>
      <c r="L55" s="31"/>
      <c r="M55" s="80"/>
      <c r="N55" s="33"/>
    </row>
    <row r="56" spans="1:14" s="36" customFormat="1" x14ac:dyDescent="0.2">
      <c r="A56" s="102"/>
      <c r="B56" s="285"/>
      <c r="C56" s="285"/>
      <c r="D56" s="285"/>
      <c r="E56" s="285"/>
      <c r="F56" s="285"/>
      <c r="G56" s="285"/>
      <c r="H56" s="285"/>
      <c r="I56" s="31"/>
      <c r="J56" s="31"/>
      <c r="K56" s="31"/>
      <c r="L56" s="31"/>
      <c r="M56" s="80"/>
      <c r="N56" s="33"/>
    </row>
    <row r="57" spans="1:14" s="36" customFormat="1" ht="15" customHeight="1" x14ac:dyDescent="0.2">
      <c r="A57" s="29"/>
      <c r="B57" s="285"/>
      <c r="C57" s="31"/>
      <c r="D57" s="31"/>
      <c r="E57" s="31"/>
      <c r="F57" s="31"/>
      <c r="G57" s="80"/>
      <c r="H57" s="33"/>
    </row>
    <row r="58" spans="1:14" s="36" customFormat="1" x14ac:dyDescent="0.2">
      <c r="A58" s="28"/>
      <c r="B58" s="31"/>
      <c r="C58" s="31"/>
      <c r="D58" s="31"/>
      <c r="E58" s="31"/>
      <c r="F58" s="31"/>
      <c r="G58" s="31"/>
      <c r="H58" s="33"/>
    </row>
    <row r="59" spans="1:14" s="36" customFormat="1" ht="30" customHeight="1" x14ac:dyDescent="0.2">
      <c r="A59" s="28"/>
      <c r="B59" s="82"/>
      <c r="C59" s="31"/>
      <c r="D59" s="31"/>
      <c r="E59" s="31"/>
      <c r="F59" s="31"/>
      <c r="G59" s="31"/>
      <c r="H59" s="33"/>
    </row>
    <row r="60" spans="1:14" s="36" customFormat="1" ht="30" customHeight="1" x14ac:dyDescent="0.2">
      <c r="A60" s="28"/>
      <c r="B60" s="26"/>
      <c r="C60" s="31"/>
      <c r="D60" s="31"/>
      <c r="E60" s="31"/>
      <c r="F60" s="31"/>
      <c r="G60" s="31"/>
      <c r="H60" s="33"/>
    </row>
    <row r="61" spans="1:14" s="36" customFormat="1" x14ac:dyDescent="0.2">
      <c r="A61" s="28"/>
      <c r="B61" s="26"/>
      <c r="C61" s="31"/>
      <c r="D61" s="31"/>
      <c r="E61" s="31"/>
      <c r="F61" s="31"/>
      <c r="G61" s="31"/>
      <c r="H61" s="33"/>
      <c r="I61" s="81"/>
    </row>
    <row r="62" spans="1:14" s="36" customFormat="1" x14ac:dyDescent="0.2">
      <c r="A62" s="28"/>
      <c r="B62" s="31"/>
      <c r="C62" s="31"/>
      <c r="D62" s="31"/>
      <c r="E62" s="31"/>
      <c r="F62" s="31"/>
      <c r="G62" s="31"/>
      <c r="H62" s="33"/>
      <c r="I62" s="81"/>
    </row>
    <row r="63" spans="1:14" s="36" customFormat="1" x14ac:dyDescent="0.2">
      <c r="A63" s="28"/>
      <c r="B63" s="31"/>
      <c r="C63" s="31"/>
      <c r="D63" s="31"/>
      <c r="E63" s="31"/>
      <c r="F63" s="31"/>
      <c r="G63" s="31"/>
      <c r="H63" s="33"/>
      <c r="I63" s="81"/>
    </row>
    <row r="64" spans="1:14" s="34" customFormat="1" x14ac:dyDescent="0.2">
      <c r="A64" s="28"/>
      <c r="B64" s="31"/>
      <c r="C64" s="31"/>
      <c r="D64" s="31"/>
      <c r="E64" s="31"/>
      <c r="F64" s="31"/>
      <c r="G64" s="31"/>
      <c r="H64" s="33"/>
      <c r="I64" s="81"/>
    </row>
    <row r="65" spans="1:15" s="34" customFormat="1" x14ac:dyDescent="0.2">
      <c r="A65" s="28"/>
      <c r="B65" s="31"/>
      <c r="C65" s="31"/>
      <c r="D65" s="31"/>
      <c r="E65" s="31"/>
      <c r="F65" s="31"/>
      <c r="G65" s="31"/>
      <c r="H65" s="33"/>
      <c r="I65" s="81"/>
    </row>
    <row r="66" spans="1:15" s="34" customFormat="1" x14ac:dyDescent="0.2">
      <c r="A66" s="28"/>
      <c r="B66" s="31"/>
      <c r="C66" s="31"/>
      <c r="D66" s="31"/>
      <c r="E66" s="31"/>
      <c r="F66" s="31"/>
      <c r="G66" s="31"/>
      <c r="H66" s="33"/>
      <c r="I66" s="81"/>
    </row>
    <row r="67" spans="1:15" s="34" customFormat="1" x14ac:dyDescent="0.2">
      <c r="A67" s="28"/>
      <c r="B67" s="30"/>
      <c r="C67" s="7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  <c r="O67" s="81"/>
    </row>
    <row r="68" spans="1:15" s="34" customFormat="1" x14ac:dyDescent="0.2">
      <c r="A68" s="28"/>
      <c r="B68" s="30"/>
      <c r="C68" s="78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3"/>
      <c r="O68" s="81"/>
    </row>
    <row r="69" spans="1:15" s="34" customFormat="1" x14ac:dyDescent="0.2">
      <c r="A69" s="29"/>
      <c r="B69" s="32"/>
      <c r="C69" s="7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3"/>
      <c r="O69" s="81"/>
    </row>
    <row r="70" spans="1:15" s="36" customFormat="1" x14ac:dyDescent="0.2">
      <c r="A70" s="29"/>
      <c r="B70" s="32"/>
      <c r="C70" s="79"/>
      <c r="D70" s="25"/>
      <c r="E70" s="25"/>
      <c r="F70" s="33"/>
      <c r="G70" s="33"/>
      <c r="H70" s="33"/>
      <c r="I70" s="33"/>
      <c r="J70" s="33"/>
      <c r="K70" s="33"/>
      <c r="L70" s="33"/>
      <c r="M70" s="33"/>
      <c r="N70" s="33"/>
      <c r="O70" s="81"/>
    </row>
    <row r="71" spans="1:15" s="36" customFormat="1" x14ac:dyDescent="0.2">
      <c r="A71" s="29"/>
      <c r="B71" s="32"/>
      <c r="C71" s="79"/>
      <c r="D71" s="25"/>
      <c r="E71" s="25"/>
      <c r="F71" s="33"/>
      <c r="G71" s="33"/>
      <c r="H71" s="33"/>
      <c r="I71" s="33"/>
      <c r="J71" s="33"/>
      <c r="K71" s="33"/>
      <c r="L71" s="33"/>
      <c r="M71" s="33"/>
      <c r="N71" s="33"/>
      <c r="O71" s="81"/>
    </row>
    <row r="72" spans="1:15" s="36" customFormat="1" x14ac:dyDescent="0.2">
      <c r="A72" s="29"/>
      <c r="B72" s="32"/>
      <c r="C72" s="79"/>
      <c r="D72" s="25"/>
      <c r="E72" s="25"/>
      <c r="F72" s="33"/>
      <c r="G72" s="33"/>
      <c r="H72" s="33"/>
      <c r="I72" s="33"/>
      <c r="J72" s="33"/>
      <c r="K72" s="33"/>
      <c r="L72" s="33"/>
      <c r="M72" s="33"/>
      <c r="N72" s="33"/>
      <c r="O72" s="81"/>
    </row>
    <row r="73" spans="1:15" s="36" customFormat="1" x14ac:dyDescent="0.2">
      <c r="A73" s="29"/>
      <c r="B73" s="32"/>
      <c r="C73" s="79"/>
      <c r="D73" s="25"/>
      <c r="E73" s="25"/>
      <c r="F73" s="33"/>
      <c r="G73" s="33"/>
      <c r="H73" s="33"/>
      <c r="I73" s="33"/>
      <c r="J73" s="33"/>
      <c r="K73" s="33"/>
      <c r="L73" s="33"/>
      <c r="M73" s="33"/>
      <c r="N73" s="33"/>
      <c r="O73" s="81"/>
    </row>
    <row r="74" spans="1:15" s="36" customFormat="1" x14ac:dyDescent="0.2">
      <c r="A74" s="29"/>
      <c r="B74" s="32"/>
      <c r="C74" s="79"/>
      <c r="D74" s="25"/>
      <c r="E74" s="25"/>
      <c r="F74" s="33"/>
      <c r="G74" s="33"/>
      <c r="H74" s="33"/>
      <c r="I74" s="33"/>
      <c r="J74" s="33"/>
      <c r="K74" s="33"/>
      <c r="L74" s="33"/>
      <c r="M74" s="33"/>
      <c r="N74" s="33"/>
      <c r="O74" s="81"/>
    </row>
    <row r="75" spans="1:15" s="36" customFormat="1" x14ac:dyDescent="0.2">
      <c r="A75" s="29"/>
      <c r="B75" s="32"/>
      <c r="C75" s="79"/>
      <c r="D75" s="25"/>
      <c r="E75" s="25"/>
      <c r="F75" s="33"/>
      <c r="G75" s="33"/>
      <c r="H75" s="33"/>
      <c r="I75" s="33"/>
      <c r="J75" s="33"/>
      <c r="K75" s="33"/>
      <c r="L75" s="33"/>
      <c r="M75" s="33"/>
      <c r="N75" s="33"/>
      <c r="O75" s="81"/>
    </row>
    <row r="76" spans="1:15" s="36" customFormat="1" x14ac:dyDescent="0.2">
      <c r="A76" s="29"/>
      <c r="B76" s="32"/>
      <c r="C76" s="79"/>
      <c r="D76" s="25"/>
      <c r="E76" s="25"/>
      <c r="F76" s="33"/>
      <c r="G76" s="33"/>
      <c r="H76" s="33"/>
      <c r="I76" s="33"/>
      <c r="J76" s="33"/>
      <c r="K76" s="33"/>
      <c r="L76" s="33"/>
      <c r="M76" s="33"/>
      <c r="N76" s="33"/>
      <c r="O76" s="81"/>
    </row>
    <row r="77" spans="1:15" s="36" customFormat="1" x14ac:dyDescent="0.2">
      <c r="A77" s="29"/>
      <c r="B77" s="32"/>
      <c r="C77" s="79"/>
      <c r="D77" s="25"/>
      <c r="E77" s="25"/>
      <c r="F77" s="33"/>
      <c r="G77" s="33"/>
      <c r="H77" s="33"/>
      <c r="I77" s="33"/>
      <c r="J77" s="33"/>
      <c r="K77" s="33"/>
      <c r="L77" s="33"/>
      <c r="M77" s="33"/>
      <c r="N77" s="33"/>
      <c r="O77" s="81"/>
    </row>
    <row r="78" spans="1:15" s="36" customFormat="1" x14ac:dyDescent="0.2">
      <c r="A78" s="29"/>
      <c r="B78" s="32"/>
      <c r="C78" s="79"/>
      <c r="D78" s="25"/>
      <c r="E78" s="25"/>
      <c r="F78" s="33"/>
      <c r="G78" s="33"/>
      <c r="H78" s="33"/>
      <c r="I78" s="33"/>
      <c r="J78" s="33"/>
      <c r="K78" s="33"/>
      <c r="L78" s="33"/>
      <c r="M78" s="33"/>
      <c r="N78" s="33"/>
      <c r="O78" s="81"/>
    </row>
    <row r="79" spans="1:15" s="36" customFormat="1" x14ac:dyDescent="0.2">
      <c r="A79" s="29"/>
      <c r="B79" s="32"/>
      <c r="C79" s="79"/>
      <c r="D79" s="25"/>
      <c r="E79" s="25"/>
      <c r="F79" s="33"/>
      <c r="G79" s="33"/>
      <c r="H79" s="33"/>
      <c r="I79" s="33"/>
      <c r="J79" s="33"/>
      <c r="K79" s="33"/>
      <c r="L79" s="33"/>
      <c r="M79" s="33"/>
      <c r="N79" s="33"/>
      <c r="O79" s="81"/>
    </row>
    <row r="80" spans="1:15" s="34" customFormat="1" x14ac:dyDescent="0.2">
      <c r="A80" s="29"/>
      <c r="B80" s="32"/>
      <c r="C80" s="79"/>
      <c r="D80" s="25"/>
      <c r="E80" s="25"/>
      <c r="F80" s="33"/>
      <c r="G80" s="33"/>
      <c r="H80" s="33"/>
      <c r="I80" s="33"/>
      <c r="J80" s="33"/>
      <c r="K80" s="33"/>
      <c r="L80" s="33"/>
      <c r="M80" s="33"/>
      <c r="N80" s="33"/>
      <c r="O80" s="81"/>
    </row>
    <row r="81" spans="1:15" s="34" customFormat="1" x14ac:dyDescent="0.2">
      <c r="A81" s="29"/>
      <c r="B81" s="32"/>
      <c r="C81" s="79"/>
      <c r="D81" s="25"/>
      <c r="E81" s="25"/>
      <c r="F81" s="33"/>
      <c r="G81" s="33"/>
      <c r="H81" s="33"/>
      <c r="I81" s="33"/>
      <c r="J81" s="33"/>
      <c r="K81" s="33"/>
      <c r="L81" s="33"/>
      <c r="M81" s="33"/>
      <c r="N81" s="33"/>
      <c r="O81" s="81"/>
    </row>
    <row r="82" spans="1:15" s="286" customFormat="1" x14ac:dyDescent="0.2">
      <c r="A82" s="29"/>
      <c r="B82" s="32"/>
      <c r="C82" s="79"/>
      <c r="D82" s="25"/>
      <c r="E82" s="25"/>
      <c r="F82" s="33"/>
      <c r="G82" s="33"/>
      <c r="H82" s="33"/>
      <c r="I82" s="33"/>
      <c r="J82" s="33"/>
      <c r="K82" s="33"/>
      <c r="L82" s="33"/>
      <c r="M82" s="33"/>
      <c r="N82" s="33"/>
      <c r="O82" s="81"/>
    </row>
    <row r="83" spans="1:15" s="34" customFormat="1" x14ac:dyDescent="0.2">
      <c r="A83" s="29"/>
      <c r="B83" s="32"/>
      <c r="C83" s="79"/>
      <c r="D83" s="25"/>
      <c r="E83" s="25"/>
      <c r="F83" s="33"/>
      <c r="G83" s="33"/>
      <c r="H83" s="33"/>
      <c r="I83" s="33"/>
      <c r="J83" s="33"/>
      <c r="K83" s="33"/>
      <c r="L83" s="33"/>
      <c r="M83" s="33"/>
      <c r="N83" s="33"/>
      <c r="O83" s="81"/>
    </row>
    <row r="84" spans="1:15" s="34" customFormat="1" x14ac:dyDescent="0.2">
      <c r="A84" s="29"/>
      <c r="B84" s="32"/>
      <c r="C84" s="79"/>
      <c r="D84" s="25"/>
      <c r="E84" s="25"/>
      <c r="F84" s="33"/>
      <c r="G84" s="33"/>
      <c r="H84" s="33"/>
      <c r="I84" s="33"/>
      <c r="J84" s="33"/>
      <c r="K84" s="33"/>
      <c r="L84" s="33"/>
      <c r="M84" s="33"/>
      <c r="N84" s="33"/>
      <c r="O84" s="81"/>
    </row>
    <row r="85" spans="1:15" s="34" customFormat="1" x14ac:dyDescent="0.2">
      <c r="A85" s="29"/>
      <c r="B85" s="32"/>
      <c r="C85" s="79"/>
      <c r="D85" s="25"/>
      <c r="E85" s="25"/>
      <c r="F85" s="33"/>
      <c r="G85" s="33"/>
      <c r="H85" s="33"/>
      <c r="I85" s="33"/>
      <c r="J85" s="33"/>
      <c r="K85" s="33"/>
      <c r="L85" s="33"/>
      <c r="M85" s="33"/>
      <c r="N85" s="33"/>
      <c r="O85" s="81"/>
    </row>
    <row r="86" spans="1:15" s="36" customFormat="1" x14ac:dyDescent="0.2">
      <c r="A86" s="29"/>
      <c r="B86" s="32"/>
      <c r="C86" s="79"/>
      <c r="D86" s="25"/>
      <c r="E86" s="25"/>
      <c r="F86" s="33"/>
      <c r="G86" s="33"/>
      <c r="H86" s="33"/>
      <c r="I86" s="33"/>
      <c r="J86" s="33"/>
      <c r="K86" s="33"/>
      <c r="L86" s="33"/>
      <c r="M86" s="33"/>
      <c r="N86" s="33"/>
      <c r="O86" s="81"/>
    </row>
    <row r="87" spans="1:15" s="36" customFormat="1" x14ac:dyDescent="0.2">
      <c r="A87" s="29"/>
      <c r="B87" s="32"/>
      <c r="C87" s="79"/>
      <c r="D87" s="25"/>
      <c r="E87" s="25"/>
      <c r="F87" s="33"/>
      <c r="G87" s="33"/>
      <c r="H87" s="33"/>
      <c r="I87" s="33"/>
      <c r="J87" s="33"/>
      <c r="K87" s="33"/>
      <c r="L87" s="33"/>
      <c r="M87" s="33"/>
      <c r="N87" s="33"/>
      <c r="O87" s="81"/>
    </row>
    <row r="88" spans="1:15" s="34" customFormat="1" x14ac:dyDescent="0.2">
      <c r="A88" s="29"/>
      <c r="B88" s="32"/>
      <c r="C88" s="79"/>
      <c r="D88" s="25"/>
      <c r="E88" s="25"/>
      <c r="F88" s="33"/>
      <c r="G88" s="33"/>
      <c r="H88" s="33"/>
      <c r="I88" s="33"/>
      <c r="J88" s="33"/>
      <c r="K88" s="33"/>
      <c r="L88" s="33"/>
      <c r="M88" s="33"/>
      <c r="N88" s="33"/>
      <c r="O88" s="81"/>
    </row>
    <row r="89" spans="1:15" s="34" customFormat="1" x14ac:dyDescent="0.2">
      <c r="A89" s="29"/>
      <c r="B89" s="32"/>
      <c r="C89" s="79"/>
      <c r="D89" s="25"/>
      <c r="E89" s="25"/>
      <c r="F89" s="33"/>
      <c r="G89" s="33"/>
      <c r="H89" s="33"/>
      <c r="I89" s="33"/>
      <c r="J89" s="33"/>
      <c r="K89" s="33"/>
      <c r="L89" s="33"/>
      <c r="M89" s="33"/>
      <c r="N89" s="33"/>
      <c r="O89" s="81"/>
    </row>
    <row r="90" spans="1:15" s="36" customFormat="1" x14ac:dyDescent="0.2">
      <c r="A90" s="29"/>
      <c r="B90" s="32"/>
      <c r="C90" s="79"/>
      <c r="D90" s="25"/>
      <c r="E90" s="25"/>
      <c r="F90" s="33"/>
      <c r="G90" s="33"/>
      <c r="H90" s="33"/>
      <c r="I90" s="33"/>
      <c r="J90" s="33"/>
      <c r="K90" s="33"/>
      <c r="L90" s="33"/>
      <c r="M90" s="33"/>
      <c r="N90" s="33"/>
      <c r="O90" s="81"/>
    </row>
    <row r="91" spans="1:15" s="36" customFormat="1" x14ac:dyDescent="0.2">
      <c r="A91" s="29"/>
      <c r="B91" s="32"/>
      <c r="C91" s="79"/>
      <c r="D91" s="25"/>
      <c r="E91" s="25"/>
      <c r="F91" s="33"/>
      <c r="G91" s="33"/>
      <c r="H91" s="33"/>
      <c r="I91" s="33"/>
      <c r="J91" s="33"/>
      <c r="K91" s="33"/>
      <c r="L91" s="33"/>
      <c r="M91" s="33"/>
      <c r="N91" s="33"/>
      <c r="O91" s="81"/>
    </row>
    <row r="92" spans="1:15" s="34" customFormat="1" x14ac:dyDescent="0.2">
      <c r="A92" s="29"/>
      <c r="B92" s="32"/>
      <c r="C92" s="79"/>
      <c r="D92" s="25"/>
      <c r="E92" s="25"/>
      <c r="F92" s="33"/>
      <c r="G92" s="33"/>
      <c r="H92" s="33"/>
      <c r="I92" s="33"/>
      <c r="J92" s="33"/>
      <c r="K92" s="33"/>
      <c r="L92" s="33"/>
      <c r="M92" s="33"/>
      <c r="N92" s="33"/>
      <c r="O92" s="81"/>
    </row>
    <row r="93" spans="1:15" s="34" customFormat="1" x14ac:dyDescent="0.2">
      <c r="A93" s="29"/>
      <c r="B93" s="32"/>
      <c r="C93" s="79"/>
      <c r="D93" s="25"/>
      <c r="E93" s="25"/>
      <c r="F93" s="33"/>
      <c r="G93" s="33"/>
      <c r="H93" s="33"/>
      <c r="I93" s="33"/>
      <c r="J93" s="33"/>
      <c r="K93" s="33"/>
      <c r="L93" s="33"/>
      <c r="M93" s="33"/>
      <c r="N93" s="33"/>
      <c r="O93" s="81"/>
    </row>
    <row r="94" spans="1:15" s="34" customFormat="1" x14ac:dyDescent="0.2">
      <c r="A94" s="29"/>
      <c r="B94" s="32"/>
      <c r="C94" s="79"/>
      <c r="D94" s="25"/>
      <c r="E94" s="25"/>
      <c r="F94" s="33"/>
      <c r="G94" s="33"/>
      <c r="H94" s="33"/>
      <c r="I94" s="33"/>
      <c r="J94" s="33"/>
      <c r="K94" s="33"/>
      <c r="L94" s="33"/>
      <c r="M94" s="33"/>
      <c r="N94" s="33"/>
      <c r="O94" s="81"/>
    </row>
    <row r="95" spans="1:15" s="34" customFormat="1" x14ac:dyDescent="0.2">
      <c r="A95" s="29"/>
      <c r="B95" s="32"/>
      <c r="C95" s="79"/>
      <c r="D95" s="25"/>
      <c r="E95" s="25"/>
      <c r="F95" s="33"/>
      <c r="G95" s="33"/>
      <c r="H95" s="33"/>
      <c r="I95" s="33"/>
      <c r="J95" s="33"/>
      <c r="K95" s="33"/>
      <c r="L95" s="33"/>
      <c r="M95" s="33"/>
      <c r="N95" s="33"/>
      <c r="O95" s="81"/>
    </row>
    <row r="96" spans="1:15" s="286" customFormat="1" x14ac:dyDescent="0.2">
      <c r="A96" s="29"/>
      <c r="B96" s="32"/>
      <c r="C96" s="79"/>
      <c r="D96" s="25"/>
      <c r="E96" s="25"/>
      <c r="F96" s="33"/>
      <c r="G96" s="33"/>
      <c r="H96" s="33"/>
      <c r="I96" s="33"/>
      <c r="J96" s="33"/>
      <c r="K96" s="33"/>
      <c r="L96" s="33"/>
      <c r="M96" s="33"/>
      <c r="N96" s="33"/>
      <c r="O96" s="81"/>
    </row>
    <row r="97" spans="1:15" s="34" customFormat="1" x14ac:dyDescent="0.2">
      <c r="A97" s="29"/>
      <c r="B97" s="32"/>
      <c r="C97" s="79"/>
      <c r="D97" s="25"/>
      <c r="E97" s="25"/>
      <c r="F97" s="33"/>
      <c r="G97" s="33"/>
      <c r="H97" s="33"/>
      <c r="I97" s="33"/>
      <c r="J97" s="33"/>
      <c r="K97" s="33"/>
      <c r="L97" s="33"/>
      <c r="M97" s="33"/>
      <c r="N97" s="33"/>
      <c r="O97" s="81"/>
    </row>
    <row r="98" spans="1:15" s="34" customFormat="1" x14ac:dyDescent="0.2">
      <c r="A98" s="29"/>
      <c r="B98" s="32"/>
      <c r="C98" s="79"/>
      <c r="D98" s="25"/>
      <c r="E98" s="25"/>
      <c r="F98" s="33"/>
      <c r="G98" s="33"/>
      <c r="H98" s="33"/>
      <c r="I98" s="33"/>
      <c r="J98" s="33"/>
      <c r="K98" s="33"/>
      <c r="L98" s="33"/>
      <c r="M98" s="33"/>
      <c r="N98" s="33"/>
      <c r="O98" s="81"/>
    </row>
    <row r="99" spans="1:15" s="34" customFormat="1" x14ac:dyDescent="0.2">
      <c r="A99" s="29"/>
      <c r="B99" s="32"/>
      <c r="C99" s="79"/>
      <c r="D99" s="25"/>
      <c r="E99" s="25"/>
      <c r="F99" s="33"/>
      <c r="G99" s="33"/>
      <c r="H99" s="33"/>
      <c r="I99" s="33"/>
      <c r="J99" s="33"/>
      <c r="K99" s="33"/>
      <c r="L99" s="33"/>
      <c r="M99" s="33"/>
      <c r="N99" s="33"/>
      <c r="O99" s="81"/>
    </row>
    <row r="100" spans="1:15" s="34" customFormat="1" x14ac:dyDescent="0.2">
      <c r="A100" s="29"/>
      <c r="B100" s="32"/>
      <c r="C100" s="79"/>
      <c r="D100" s="25"/>
      <c r="E100" s="25"/>
      <c r="F100" s="33"/>
      <c r="G100" s="33"/>
      <c r="H100" s="33"/>
      <c r="I100" s="33"/>
      <c r="J100" s="33"/>
      <c r="K100" s="33"/>
      <c r="L100" s="33"/>
      <c r="M100" s="33"/>
      <c r="N100" s="33"/>
      <c r="O100" s="81"/>
    </row>
    <row r="101" spans="1:15" s="34" customFormat="1" x14ac:dyDescent="0.2">
      <c r="A101" s="29"/>
      <c r="B101" s="32"/>
      <c r="C101" s="79"/>
      <c r="D101" s="25"/>
      <c r="E101" s="25"/>
      <c r="F101" s="33"/>
      <c r="G101" s="33"/>
      <c r="H101" s="33"/>
      <c r="I101" s="33"/>
      <c r="J101" s="33"/>
      <c r="K101" s="33"/>
      <c r="L101" s="33"/>
      <c r="M101" s="33"/>
      <c r="N101" s="33"/>
      <c r="O101" s="81"/>
    </row>
    <row r="102" spans="1:15" s="34" customFormat="1" x14ac:dyDescent="0.2">
      <c r="A102" s="29"/>
      <c r="B102" s="32"/>
      <c r="C102" s="79"/>
      <c r="D102" s="25"/>
      <c r="E102" s="25"/>
      <c r="F102" s="33"/>
      <c r="G102" s="33"/>
      <c r="H102" s="33"/>
      <c r="I102" s="33"/>
      <c r="J102" s="33"/>
      <c r="K102" s="33"/>
      <c r="L102" s="33"/>
      <c r="M102" s="33"/>
      <c r="N102" s="33"/>
      <c r="O102" s="81"/>
    </row>
    <row r="103" spans="1:15" s="34" customFormat="1" x14ac:dyDescent="0.2">
      <c r="A103" s="29"/>
      <c r="B103" s="32"/>
      <c r="C103" s="79"/>
      <c r="D103" s="25"/>
      <c r="E103" s="25"/>
      <c r="F103" s="33"/>
      <c r="G103" s="33"/>
      <c r="H103" s="33"/>
      <c r="I103" s="33"/>
      <c r="J103" s="33"/>
      <c r="K103" s="33"/>
      <c r="L103" s="33"/>
      <c r="M103" s="33"/>
      <c r="N103" s="33"/>
      <c r="O103" s="81"/>
    </row>
    <row r="104" spans="1:15" s="34" customFormat="1" x14ac:dyDescent="0.2">
      <c r="A104" s="29"/>
      <c r="B104" s="32"/>
      <c r="C104" s="79"/>
      <c r="D104" s="25"/>
      <c r="E104" s="25"/>
      <c r="F104" s="33"/>
      <c r="G104" s="33"/>
      <c r="H104" s="33"/>
      <c r="I104" s="33"/>
      <c r="J104" s="33"/>
      <c r="K104" s="33"/>
      <c r="L104" s="33"/>
      <c r="M104" s="33"/>
      <c r="N104" s="33"/>
      <c r="O104" s="81"/>
    </row>
    <row r="105" spans="1:15" s="34" customFormat="1" x14ac:dyDescent="0.2">
      <c r="A105" s="29"/>
      <c r="B105" s="32"/>
      <c r="C105" s="79"/>
      <c r="D105" s="25"/>
      <c r="E105" s="25"/>
      <c r="F105" s="33"/>
      <c r="G105" s="33"/>
      <c r="H105" s="33"/>
      <c r="I105" s="33"/>
      <c r="J105" s="33"/>
      <c r="K105" s="33"/>
      <c r="L105" s="33"/>
      <c r="M105" s="33"/>
      <c r="N105" s="33"/>
      <c r="O105" s="81"/>
    </row>
    <row r="106" spans="1:15" s="34" customFormat="1" x14ac:dyDescent="0.2">
      <c r="A106" s="29"/>
      <c r="B106" s="32"/>
      <c r="C106" s="79"/>
      <c r="D106" s="25"/>
      <c r="E106" s="25"/>
      <c r="F106" s="33"/>
      <c r="G106" s="33"/>
      <c r="H106" s="33"/>
      <c r="I106" s="33"/>
      <c r="J106" s="33"/>
      <c r="K106" s="33"/>
      <c r="L106" s="33"/>
      <c r="M106" s="33"/>
      <c r="N106" s="33"/>
      <c r="O106" s="81"/>
    </row>
    <row r="107" spans="1:15" s="34" customFormat="1" x14ac:dyDescent="0.2">
      <c r="A107" s="29"/>
      <c r="B107" s="32"/>
      <c r="C107" s="79"/>
      <c r="D107" s="25"/>
      <c r="E107" s="25"/>
      <c r="F107" s="33"/>
      <c r="G107" s="33"/>
      <c r="H107" s="33"/>
      <c r="I107" s="33"/>
      <c r="J107" s="33"/>
      <c r="K107" s="33"/>
      <c r="L107" s="33"/>
      <c r="M107" s="33"/>
      <c r="N107" s="33"/>
      <c r="O107" s="81"/>
    </row>
    <row r="108" spans="1:15" s="34" customFormat="1" x14ac:dyDescent="0.2">
      <c r="A108" s="29"/>
      <c r="B108" s="32"/>
      <c r="C108" s="79"/>
      <c r="D108" s="25"/>
      <c r="E108" s="25"/>
      <c r="F108" s="33"/>
      <c r="G108" s="33"/>
      <c r="H108" s="33"/>
      <c r="I108" s="33"/>
      <c r="J108" s="33"/>
      <c r="K108" s="33"/>
      <c r="L108" s="33"/>
      <c r="M108" s="33"/>
      <c r="N108" s="33"/>
      <c r="O108" s="81"/>
    </row>
    <row r="109" spans="1:15" s="36" customFormat="1" x14ac:dyDescent="0.2">
      <c r="A109" s="29"/>
      <c r="B109" s="32"/>
      <c r="C109" s="79"/>
      <c r="D109" s="25"/>
      <c r="E109" s="25"/>
      <c r="F109" s="33"/>
      <c r="G109" s="33"/>
      <c r="H109" s="33"/>
      <c r="I109" s="33"/>
      <c r="J109" s="33"/>
      <c r="K109" s="33"/>
      <c r="L109" s="33"/>
      <c r="M109" s="33"/>
      <c r="N109" s="33"/>
      <c r="O109" s="81"/>
    </row>
    <row r="110" spans="1:15" s="36" customFormat="1" x14ac:dyDescent="0.2">
      <c r="A110" s="29"/>
      <c r="B110" s="32"/>
      <c r="C110" s="79"/>
      <c r="D110" s="25"/>
      <c r="E110" s="25"/>
      <c r="F110" s="33"/>
      <c r="G110" s="33"/>
      <c r="H110" s="33"/>
      <c r="I110" s="33"/>
      <c r="J110" s="33"/>
      <c r="K110" s="33"/>
      <c r="L110" s="33"/>
      <c r="M110" s="33"/>
      <c r="N110" s="33"/>
      <c r="O110" s="81"/>
    </row>
    <row r="111" spans="1:15" s="34" customFormat="1" x14ac:dyDescent="0.2">
      <c r="A111" s="29"/>
      <c r="B111" s="32"/>
      <c r="C111" s="79"/>
      <c r="D111" s="25"/>
      <c r="E111" s="25"/>
      <c r="F111" s="33"/>
      <c r="G111" s="33"/>
      <c r="H111" s="33"/>
      <c r="I111" s="33"/>
      <c r="J111" s="33"/>
      <c r="K111" s="33"/>
      <c r="L111" s="33"/>
      <c r="M111" s="33"/>
      <c r="N111" s="33"/>
      <c r="O111" s="81"/>
    </row>
    <row r="112" spans="1:15" s="34" customFormat="1" x14ac:dyDescent="0.2">
      <c r="A112" s="29"/>
      <c r="B112" s="32"/>
      <c r="C112" s="79"/>
      <c r="D112" s="25"/>
      <c r="E112" s="25"/>
      <c r="F112" s="33"/>
      <c r="G112" s="33"/>
      <c r="H112" s="33"/>
      <c r="I112" s="33"/>
      <c r="J112" s="33"/>
      <c r="K112" s="33"/>
      <c r="L112" s="33"/>
      <c r="M112" s="33"/>
      <c r="N112" s="33"/>
      <c r="O112" s="81"/>
    </row>
    <row r="113" spans="1:18" s="34" customFormat="1" x14ac:dyDescent="0.2">
      <c r="A113" s="29"/>
      <c r="B113" s="32"/>
      <c r="C113" s="79"/>
      <c r="D113" s="25"/>
      <c r="E113" s="25"/>
      <c r="F113" s="33"/>
      <c r="G113" s="33"/>
      <c r="H113" s="33"/>
      <c r="I113" s="33"/>
      <c r="J113" s="33"/>
      <c r="K113" s="33"/>
      <c r="L113" s="33"/>
      <c r="M113" s="33"/>
      <c r="N113" s="33"/>
      <c r="O113" s="81"/>
    </row>
    <row r="114" spans="1:18" s="34" customFormat="1" x14ac:dyDescent="0.2">
      <c r="A114" s="29"/>
      <c r="B114" s="32"/>
      <c r="C114" s="79"/>
      <c r="D114" s="25"/>
      <c r="E114" s="25"/>
      <c r="F114" s="33"/>
      <c r="G114" s="33"/>
      <c r="H114" s="33"/>
      <c r="I114" s="33"/>
      <c r="J114" s="33"/>
      <c r="K114" s="33"/>
      <c r="L114" s="33"/>
      <c r="M114" s="33"/>
      <c r="N114" s="33"/>
      <c r="O114" s="81"/>
    </row>
    <row r="115" spans="1:18" s="34" customFormat="1" x14ac:dyDescent="0.2">
      <c r="A115" s="29"/>
      <c r="B115" s="32"/>
      <c r="C115" s="79"/>
      <c r="D115" s="25"/>
      <c r="E115" s="25"/>
      <c r="F115" s="33"/>
      <c r="G115" s="33"/>
      <c r="H115" s="33"/>
      <c r="I115" s="33"/>
      <c r="J115" s="33"/>
      <c r="K115" s="33"/>
      <c r="L115" s="33"/>
      <c r="M115" s="33"/>
      <c r="N115" s="33"/>
      <c r="O115" s="81"/>
    </row>
    <row r="116" spans="1:18" s="34" customFormat="1" x14ac:dyDescent="0.2">
      <c r="A116" s="29"/>
      <c r="B116" s="32"/>
      <c r="C116" s="79"/>
      <c r="D116" s="25"/>
      <c r="E116" s="25"/>
      <c r="F116" s="33"/>
      <c r="G116" s="33"/>
      <c r="H116" s="33"/>
      <c r="I116" s="33"/>
      <c r="J116" s="33"/>
      <c r="K116" s="33"/>
      <c r="L116" s="33"/>
      <c r="M116" s="33"/>
      <c r="N116" s="33"/>
      <c r="O116" s="81"/>
    </row>
    <row r="117" spans="1:18" s="286" customFormat="1" x14ac:dyDescent="0.2">
      <c r="A117" s="29"/>
      <c r="B117" s="32"/>
      <c r="C117" s="79"/>
      <c r="D117" s="25"/>
      <c r="E117" s="25"/>
      <c r="F117" s="33"/>
      <c r="G117" s="33"/>
      <c r="H117" s="33"/>
      <c r="I117" s="33"/>
      <c r="J117" s="33"/>
      <c r="K117" s="33"/>
      <c r="L117" s="33"/>
      <c r="M117" s="33"/>
      <c r="N117" s="33"/>
      <c r="O117" s="81"/>
    </row>
    <row r="118" spans="1:18" s="34" customFormat="1" x14ac:dyDescent="0.2">
      <c r="A118" s="29"/>
      <c r="B118" s="32"/>
      <c r="C118" s="79"/>
      <c r="D118" s="25"/>
      <c r="E118" s="25"/>
      <c r="F118" s="33"/>
      <c r="G118" s="33"/>
      <c r="H118" s="33"/>
      <c r="I118" s="33"/>
      <c r="J118" s="33"/>
      <c r="K118" s="33"/>
      <c r="L118" s="33"/>
      <c r="M118" s="33"/>
      <c r="N118" s="33"/>
      <c r="O118" s="81"/>
    </row>
    <row r="119" spans="1:18" s="36" customFormat="1" x14ac:dyDescent="0.2">
      <c r="A119" s="29"/>
      <c r="B119" s="32"/>
      <c r="C119" s="79"/>
      <c r="D119" s="25"/>
      <c r="E119" s="25"/>
      <c r="F119" s="33"/>
      <c r="G119" s="33"/>
      <c r="H119" s="33"/>
      <c r="I119" s="33"/>
      <c r="J119" s="33"/>
      <c r="K119" s="33"/>
      <c r="L119" s="33"/>
      <c r="M119" s="33"/>
      <c r="N119" s="33"/>
      <c r="O119" s="81"/>
    </row>
    <row r="120" spans="1:18" s="36" customFormat="1" x14ac:dyDescent="0.2">
      <c r="A120" s="29"/>
      <c r="B120" s="32"/>
      <c r="C120" s="79"/>
      <c r="D120" s="25"/>
      <c r="E120" s="25"/>
      <c r="F120" s="33"/>
      <c r="G120" s="33"/>
      <c r="H120" s="33"/>
      <c r="I120" s="33"/>
      <c r="J120" s="33"/>
      <c r="K120" s="33"/>
      <c r="L120" s="33"/>
      <c r="M120" s="33"/>
      <c r="N120" s="33"/>
      <c r="O120" s="81"/>
    </row>
    <row r="121" spans="1:18" s="36" customFormat="1" x14ac:dyDescent="0.2">
      <c r="A121" s="29"/>
      <c r="B121" s="32"/>
      <c r="C121" s="79"/>
      <c r="D121" s="25"/>
      <c r="E121" s="25"/>
      <c r="F121" s="33"/>
      <c r="G121" s="33"/>
      <c r="H121" s="33"/>
      <c r="I121" s="33"/>
      <c r="J121" s="33"/>
      <c r="K121" s="33"/>
      <c r="L121" s="33"/>
      <c r="M121" s="33"/>
      <c r="N121" s="33"/>
      <c r="O121" s="81"/>
    </row>
    <row r="122" spans="1:18" s="34" customFormat="1" x14ac:dyDescent="0.2">
      <c r="A122" s="29"/>
      <c r="B122" s="32"/>
      <c r="C122" s="79"/>
      <c r="D122" s="25"/>
      <c r="E122" s="25"/>
      <c r="F122" s="33"/>
      <c r="G122" s="33"/>
      <c r="H122" s="33"/>
      <c r="I122" s="33"/>
      <c r="J122" s="33"/>
      <c r="K122" s="33"/>
      <c r="L122" s="33"/>
      <c r="M122" s="33"/>
      <c r="N122" s="33"/>
      <c r="O122" s="81"/>
    </row>
    <row r="123" spans="1:18" s="34" customFormat="1" x14ac:dyDescent="0.2">
      <c r="A123" s="29"/>
      <c r="B123" s="32"/>
      <c r="C123" s="79"/>
      <c r="D123" s="25"/>
      <c r="E123" s="25"/>
      <c r="F123" s="33"/>
      <c r="G123" s="33"/>
      <c r="H123" s="33"/>
      <c r="I123" s="33"/>
      <c r="J123" s="33"/>
      <c r="K123" s="33"/>
      <c r="L123" s="33"/>
      <c r="M123" s="33"/>
      <c r="N123" s="33"/>
      <c r="O123" s="81"/>
    </row>
    <row r="124" spans="1:18" s="34" customFormat="1" x14ac:dyDescent="0.2">
      <c r="A124" s="29"/>
      <c r="B124" s="32"/>
      <c r="C124" s="79"/>
      <c r="D124" s="25"/>
      <c r="E124" s="25"/>
      <c r="F124" s="33"/>
      <c r="G124" s="33"/>
      <c r="H124" s="33"/>
      <c r="I124" s="33"/>
      <c r="J124" s="33"/>
      <c r="K124" s="33"/>
      <c r="L124" s="33"/>
      <c r="M124" s="33"/>
      <c r="N124" s="33"/>
      <c r="O124" s="81"/>
    </row>
    <row r="125" spans="1:18" s="36" customFormat="1" x14ac:dyDescent="0.2">
      <c r="A125" s="29"/>
      <c r="B125" s="32"/>
      <c r="C125" s="79"/>
      <c r="D125" s="25"/>
      <c r="E125" s="25"/>
      <c r="F125" s="33"/>
      <c r="G125" s="33"/>
      <c r="H125" s="33"/>
      <c r="I125" s="33"/>
      <c r="J125" s="33"/>
      <c r="K125" s="33"/>
      <c r="L125" s="33"/>
      <c r="M125" s="33"/>
      <c r="N125" s="33"/>
      <c r="O125" s="81"/>
    </row>
    <row r="126" spans="1:18" s="34" customFormat="1" ht="35.1" customHeight="1" x14ac:dyDescent="0.2">
      <c r="A126" s="29"/>
      <c r="B126" s="32"/>
      <c r="C126" s="79"/>
      <c r="D126" s="25"/>
      <c r="E126" s="25"/>
      <c r="F126" s="33"/>
      <c r="G126" s="33"/>
      <c r="H126" s="33"/>
      <c r="I126" s="33"/>
      <c r="J126" s="33"/>
      <c r="K126" s="33"/>
      <c r="L126" s="33"/>
      <c r="M126" s="33"/>
      <c r="N126" s="33"/>
      <c r="O126" s="81"/>
    </row>
    <row r="127" spans="1:18" s="27" customFormat="1" x14ac:dyDescent="0.2">
      <c r="A127" s="29"/>
      <c r="B127" s="32"/>
      <c r="C127" s="79"/>
      <c r="D127" s="25"/>
      <c r="E127" s="25"/>
      <c r="F127" s="33"/>
      <c r="G127" s="33"/>
      <c r="H127" s="33"/>
      <c r="I127" s="33"/>
      <c r="J127" s="33"/>
      <c r="K127" s="33"/>
      <c r="L127" s="33"/>
      <c r="M127" s="33"/>
      <c r="N127" s="33"/>
      <c r="O127" s="81"/>
    </row>
    <row r="128" spans="1:18" s="27" customFormat="1" x14ac:dyDescent="0.2">
      <c r="A128" s="29"/>
      <c r="B128" s="32"/>
      <c r="C128" s="79"/>
      <c r="D128" s="25"/>
      <c r="E128" s="25"/>
      <c r="F128" s="33"/>
      <c r="G128" s="33"/>
      <c r="H128" s="33"/>
      <c r="I128" s="33"/>
      <c r="J128" s="33"/>
      <c r="K128" s="33"/>
      <c r="L128" s="33"/>
      <c r="M128" s="33"/>
      <c r="N128" s="33"/>
      <c r="O128" s="81"/>
      <c r="R128" s="168"/>
    </row>
    <row r="129" spans="1:15" s="27" customFormat="1" x14ac:dyDescent="0.2">
      <c r="A129" s="29"/>
      <c r="B129" s="32"/>
      <c r="C129" s="79"/>
      <c r="D129" s="25"/>
      <c r="E129" s="25"/>
      <c r="F129" s="33"/>
      <c r="G129" s="33"/>
      <c r="H129" s="33"/>
      <c r="I129" s="33"/>
      <c r="J129" s="33"/>
      <c r="K129" s="33"/>
      <c r="L129" s="33"/>
      <c r="M129" s="33"/>
      <c r="N129" s="33"/>
      <c r="O129" s="81"/>
    </row>
    <row r="130" spans="1:15" s="27" customFormat="1" x14ac:dyDescent="0.2">
      <c r="A130" s="29"/>
      <c r="B130" s="32"/>
      <c r="C130" s="79"/>
      <c r="D130" s="25"/>
      <c r="E130" s="25"/>
      <c r="F130" s="33"/>
      <c r="G130" s="33"/>
      <c r="H130" s="33"/>
      <c r="I130" s="33"/>
      <c r="J130" s="33"/>
      <c r="K130" s="33"/>
      <c r="L130" s="33"/>
      <c r="M130" s="33"/>
      <c r="N130" s="33"/>
      <c r="O130" s="81"/>
    </row>
    <row r="131" spans="1:15" s="27" customFormat="1" x14ac:dyDescent="0.2">
      <c r="A131" s="29"/>
      <c r="B131" s="32"/>
      <c r="C131" s="79"/>
      <c r="D131" s="25"/>
      <c r="E131" s="25"/>
      <c r="F131" s="33"/>
      <c r="G131" s="33"/>
      <c r="H131" s="33"/>
      <c r="I131" s="33"/>
      <c r="J131" s="33"/>
      <c r="K131" s="33"/>
      <c r="L131" s="33"/>
      <c r="M131" s="33"/>
      <c r="N131" s="33"/>
      <c r="O131" s="81"/>
    </row>
    <row r="132" spans="1:15" s="27" customFormat="1" x14ac:dyDescent="0.2">
      <c r="A132" s="29"/>
      <c r="B132" s="32"/>
      <c r="C132" s="79"/>
      <c r="D132" s="25"/>
      <c r="E132" s="25"/>
      <c r="F132" s="33"/>
      <c r="G132" s="33"/>
      <c r="H132" s="33"/>
      <c r="I132" s="33"/>
      <c r="J132" s="33"/>
      <c r="K132" s="33"/>
      <c r="L132" s="33"/>
      <c r="M132" s="33"/>
      <c r="N132" s="33"/>
      <c r="O132" s="81"/>
    </row>
    <row r="133" spans="1:15" s="27" customFormat="1" x14ac:dyDescent="0.2">
      <c r="A133" s="29"/>
      <c r="B133" s="32"/>
      <c r="C133" s="79"/>
      <c r="D133" s="25"/>
      <c r="E133" s="25"/>
      <c r="F133" s="33"/>
      <c r="G133" s="33"/>
      <c r="H133" s="33"/>
      <c r="I133" s="33"/>
      <c r="J133" s="33"/>
      <c r="K133" s="33"/>
      <c r="L133" s="33"/>
      <c r="M133" s="33"/>
      <c r="N133" s="33"/>
      <c r="O133" s="81"/>
    </row>
    <row r="134" spans="1:15" ht="26.25" customHeight="1" x14ac:dyDescent="0.2"/>
    <row r="141" spans="1:15" s="287" customFormat="1" x14ac:dyDescent="0.2">
      <c r="A141" s="29"/>
      <c r="B141" s="32"/>
      <c r="C141" s="79"/>
      <c r="D141" s="25"/>
      <c r="E141" s="25"/>
      <c r="F141" s="33"/>
      <c r="G141" s="33"/>
      <c r="H141" s="33"/>
      <c r="I141" s="33"/>
      <c r="J141" s="33"/>
      <c r="K141" s="33"/>
      <c r="L141" s="33"/>
      <c r="M141" s="33"/>
      <c r="N141" s="33"/>
      <c r="O141" s="81"/>
    </row>
    <row r="149" spans="1:15" s="287" customFormat="1" x14ac:dyDescent="0.2">
      <c r="A149" s="29"/>
      <c r="B149" s="32"/>
      <c r="C149" s="79"/>
      <c r="D149" s="25"/>
      <c r="E149" s="25"/>
      <c r="F149" s="33"/>
      <c r="G149" s="33"/>
      <c r="H149" s="33"/>
      <c r="I149" s="33"/>
      <c r="J149" s="33"/>
      <c r="K149" s="33"/>
      <c r="L149" s="33"/>
      <c r="M149" s="33"/>
      <c r="N149" s="33"/>
      <c r="O149" s="81"/>
    </row>
    <row r="185" spans="1:15" s="287" customFormat="1" x14ac:dyDescent="0.2">
      <c r="A185" s="29"/>
      <c r="B185" s="32"/>
      <c r="C185" s="79"/>
      <c r="D185" s="25"/>
      <c r="E185" s="25"/>
      <c r="F185" s="33"/>
      <c r="G185" s="33"/>
      <c r="H185" s="33"/>
      <c r="I185" s="33"/>
      <c r="J185" s="33"/>
      <c r="K185" s="33"/>
      <c r="L185" s="33"/>
      <c r="M185" s="33"/>
      <c r="N185" s="33"/>
      <c r="O185" s="81"/>
    </row>
    <row r="206" spans="1:15" s="287" customFormat="1" x14ac:dyDescent="0.2">
      <c r="A206" s="29"/>
      <c r="B206" s="32"/>
      <c r="C206" s="79"/>
      <c r="D206" s="25"/>
      <c r="E206" s="25"/>
      <c r="F206" s="33"/>
      <c r="G206" s="33"/>
      <c r="H206" s="33"/>
      <c r="I206" s="33"/>
      <c r="J206" s="33"/>
      <c r="K206" s="33"/>
      <c r="L206" s="33"/>
      <c r="M206" s="33"/>
      <c r="N206" s="33"/>
      <c r="O206" s="81"/>
    </row>
    <row r="226" spans="1:15" s="287" customFormat="1" x14ac:dyDescent="0.2">
      <c r="A226" s="29"/>
      <c r="B226" s="32"/>
      <c r="C226" s="79"/>
      <c r="D226" s="25"/>
      <c r="E226" s="25"/>
      <c r="F226" s="33"/>
      <c r="G226" s="33"/>
      <c r="H226" s="33"/>
      <c r="I226" s="33"/>
      <c r="J226" s="33"/>
      <c r="K226" s="33"/>
      <c r="L226" s="33"/>
      <c r="M226" s="33"/>
      <c r="N226" s="33"/>
      <c r="O226" s="81"/>
    </row>
    <row r="230" spans="1:15" s="287" customFormat="1" x14ac:dyDescent="0.2">
      <c r="A230" s="29"/>
      <c r="B230" s="32"/>
      <c r="C230" s="79"/>
      <c r="D230" s="25"/>
      <c r="E230" s="25"/>
      <c r="F230" s="33"/>
      <c r="G230" s="33"/>
      <c r="H230" s="33"/>
      <c r="I230" s="33"/>
      <c r="J230" s="33"/>
      <c r="K230" s="33"/>
      <c r="L230" s="33"/>
      <c r="M230" s="33"/>
      <c r="N230" s="33"/>
      <c r="O230" s="81"/>
    </row>
    <row r="234" spans="1:15" s="31" customFormat="1" x14ac:dyDescent="0.2">
      <c r="A234" s="29"/>
      <c r="B234" s="32"/>
      <c r="C234" s="79"/>
      <c r="D234" s="25"/>
      <c r="E234" s="25"/>
      <c r="F234" s="33"/>
      <c r="G234" s="33"/>
      <c r="H234" s="33"/>
      <c r="I234" s="33"/>
      <c r="J234" s="33"/>
      <c r="K234" s="33"/>
      <c r="L234" s="33"/>
      <c r="M234" s="33"/>
      <c r="N234" s="33"/>
      <c r="O234" s="81"/>
    </row>
    <row r="235" spans="1:15" s="290" customFormat="1" x14ac:dyDescent="0.2">
      <c r="A235" s="29"/>
      <c r="B235" s="32"/>
      <c r="C235" s="79"/>
      <c r="D235" s="25"/>
      <c r="E235" s="25"/>
      <c r="F235" s="33"/>
      <c r="G235" s="33"/>
      <c r="H235" s="33"/>
      <c r="I235" s="33"/>
      <c r="J235" s="33"/>
      <c r="K235" s="33"/>
      <c r="L235" s="33"/>
      <c r="M235" s="33"/>
      <c r="N235" s="33"/>
      <c r="O235" s="81"/>
    </row>
  </sheetData>
  <mergeCells count="6">
    <mergeCell ref="A6:E6"/>
    <mergeCell ref="A52:L52"/>
    <mergeCell ref="A35:B35"/>
    <mergeCell ref="A36:H36"/>
    <mergeCell ref="B41:C41"/>
    <mergeCell ref="E41:F41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>
    <oddHeader>&amp;RPágina &amp;P de &amp;N</oddHeader>
  </headerFooter>
  <rowBreaks count="1" manualBreakCount="1">
    <brk id="46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topLeftCell="A43" zoomScale="66" zoomScaleNormal="100" zoomScaleSheetLayoutView="66" workbookViewId="0">
      <selection activeCell="AJ47" sqref="AJ47"/>
    </sheetView>
  </sheetViews>
  <sheetFormatPr defaultColWidth="3.7109375" defaultRowHeight="15" x14ac:dyDescent="0.2"/>
  <cols>
    <col min="1" max="8" width="8.7109375" style="37" customWidth="1"/>
    <col min="9" max="20" width="5.7109375" style="37" customWidth="1"/>
    <col min="21" max="26" width="3.7109375" style="37" customWidth="1"/>
    <col min="27" max="27" width="10.85546875" style="37" hidden="1" customWidth="1"/>
    <col min="28" max="28" width="7" style="37" hidden="1" customWidth="1"/>
    <col min="29" max="16384" width="3.7109375" style="37"/>
  </cols>
  <sheetData>
    <row r="1" spans="1:25" ht="80.099999999999994" customHeight="1" thickBot="1" x14ac:dyDescent="0.25">
      <c r="A1" s="117"/>
      <c r="B1" s="117"/>
      <c r="C1" s="117"/>
      <c r="D1" s="117"/>
    </row>
    <row r="2" spans="1:25" ht="18" x14ac:dyDescent="0.2">
      <c r="A2" s="118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5" ht="18" x14ac:dyDescent="0.25">
      <c r="A3" s="116" t="s">
        <v>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2"/>
    </row>
    <row r="4" spans="1:25" ht="5.0999999999999996" customHeight="1" x14ac:dyDescent="0.2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38"/>
      <c r="V4" s="38"/>
      <c r="W4" s="38"/>
      <c r="X4" s="38"/>
      <c r="Y4" s="38"/>
    </row>
    <row r="5" spans="1:25" ht="15" customHeight="1" x14ac:dyDescent="0.2">
      <c r="A5" s="763" t="str">
        <f>'ANEXO 01-ORÇAMENTO'!$A$5</f>
        <v>SOLICITANTE: SECRETARIA MUNICIPAL DE EDUCAÇÃO</v>
      </c>
      <c r="B5" s="752"/>
      <c r="C5" s="752"/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64"/>
      <c r="U5" s="38"/>
      <c r="V5" s="38"/>
      <c r="W5" s="38"/>
      <c r="X5" s="38"/>
      <c r="Y5" s="38"/>
    </row>
    <row r="6" spans="1:25" ht="15" customHeight="1" x14ac:dyDescent="0.2">
      <c r="A6" s="751" t="str">
        <f>'ANEXO 01-ORÇAMENTO'!$A$6</f>
        <v>OBJETO: E.M.E.I. CARLOS ARNO PRETZEL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  <c r="T6" s="126"/>
      <c r="U6" s="38"/>
      <c r="V6" s="38"/>
      <c r="W6" s="38"/>
      <c r="X6" s="38"/>
      <c r="Y6" s="38"/>
    </row>
    <row r="7" spans="1:25" ht="15" customHeight="1" x14ac:dyDescent="0.2">
      <c r="A7" s="134" t="str">
        <f>'ANEXO 01-ORÇAMENTO'!$A$7</f>
        <v>LOCAL DA OBRA: Maurício Cardoso 2820, Bandeira Branca</v>
      </c>
      <c r="B7" s="127"/>
      <c r="C7" s="127"/>
      <c r="D7" s="127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  <c r="U7" s="38"/>
      <c r="V7" s="38"/>
      <c r="W7" s="38"/>
      <c r="X7" s="38"/>
      <c r="Y7" s="38"/>
    </row>
    <row r="8" spans="1:25" ht="15" customHeight="1" thickBot="1" x14ac:dyDescent="0.25">
      <c r="A8" s="130"/>
      <c r="B8" s="131"/>
      <c r="C8" s="131"/>
      <c r="D8" s="131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38"/>
      <c r="V8" s="38"/>
      <c r="W8" s="38"/>
      <c r="X8" s="38"/>
      <c r="Y8" s="38"/>
    </row>
    <row r="9" spans="1:25" s="38" customFormat="1" ht="15" customHeight="1" x14ac:dyDescent="0.2">
      <c r="A9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754"/>
      <c r="C9" s="754"/>
      <c r="D9" s="754"/>
      <c r="E9" s="697"/>
      <c r="F9" s="697"/>
      <c r="G9" s="697"/>
      <c r="H9" s="697"/>
      <c r="I9" s="697"/>
      <c r="J9" s="697"/>
      <c r="K9" s="697"/>
      <c r="L9" s="697"/>
      <c r="M9" s="697"/>
      <c r="N9" s="697"/>
      <c r="O9" s="697"/>
      <c r="P9" s="697"/>
      <c r="Q9" s="697"/>
      <c r="R9" s="697"/>
      <c r="S9" s="697"/>
      <c r="T9" s="698"/>
    </row>
    <row r="10" spans="1:25" s="38" customFormat="1" ht="15" customHeight="1" x14ac:dyDescent="0.2">
      <c r="A10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754"/>
      <c r="C10" s="754"/>
      <c r="D10" s="754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8"/>
    </row>
    <row r="11" spans="1:25" s="38" customFormat="1" ht="15" customHeight="1" x14ac:dyDescent="0.2">
      <c r="A11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754"/>
      <c r="C11" s="754"/>
      <c r="D11" s="754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8"/>
    </row>
    <row r="12" spans="1:25" s="38" customFormat="1" ht="15" customHeight="1" x14ac:dyDescent="0.2">
      <c r="A12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754"/>
      <c r="C12" s="754"/>
      <c r="D12" s="754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8"/>
    </row>
    <row r="13" spans="1:25" s="38" customFormat="1" ht="15" customHeight="1" x14ac:dyDescent="0.2">
      <c r="A13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754"/>
      <c r="C13" s="754"/>
      <c r="D13" s="754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8"/>
    </row>
    <row r="14" spans="1:25" s="38" customFormat="1" ht="15" customHeight="1" x14ac:dyDescent="0.2">
      <c r="A14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754"/>
      <c r="C14" s="754"/>
      <c r="D14" s="754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8"/>
    </row>
    <row r="15" spans="1:25" s="38" customFormat="1" ht="15" customHeight="1" x14ac:dyDescent="0.2">
      <c r="A15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754"/>
      <c r="C15" s="754"/>
      <c r="D15" s="754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8"/>
    </row>
    <row r="16" spans="1:25" s="38" customFormat="1" ht="15" customHeight="1" x14ac:dyDescent="0.2">
      <c r="A16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754"/>
      <c r="C16" s="754"/>
      <c r="D16" s="754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8"/>
    </row>
    <row r="17" spans="1:20" s="38" customFormat="1" ht="15" customHeight="1" x14ac:dyDescent="0.2">
      <c r="A17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754"/>
      <c r="C17" s="754"/>
      <c r="D17" s="754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8"/>
    </row>
    <row r="18" spans="1:20" s="38" customFormat="1" ht="15" customHeight="1" x14ac:dyDescent="0.2">
      <c r="A18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754"/>
      <c r="C18" s="754"/>
      <c r="D18" s="754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8"/>
    </row>
    <row r="19" spans="1:20" s="38" customFormat="1" ht="15" customHeight="1" x14ac:dyDescent="0.2">
      <c r="A19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754"/>
      <c r="C19" s="754"/>
      <c r="D19" s="754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8"/>
    </row>
    <row r="20" spans="1:20" s="38" customFormat="1" ht="15" customHeight="1" x14ac:dyDescent="0.2">
      <c r="A20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754"/>
      <c r="C20" s="754"/>
      <c r="D20" s="754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8"/>
    </row>
    <row r="21" spans="1:20" s="38" customFormat="1" ht="15" customHeight="1" x14ac:dyDescent="0.2">
      <c r="A21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754"/>
      <c r="C21" s="754"/>
      <c r="D21" s="754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8"/>
    </row>
    <row r="22" spans="1:20" s="38" customFormat="1" ht="15" customHeight="1" x14ac:dyDescent="0.2">
      <c r="A22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754"/>
      <c r="C22" s="754"/>
      <c r="D22" s="754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8"/>
    </row>
    <row r="23" spans="1:20" s="38" customFormat="1" ht="15" customHeight="1" x14ac:dyDescent="0.2">
      <c r="A23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754"/>
      <c r="C23" s="754"/>
      <c r="D23" s="754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  <c r="Q23" s="697"/>
      <c r="R23" s="697"/>
      <c r="S23" s="697"/>
      <c r="T23" s="698"/>
    </row>
    <row r="24" spans="1:20" s="38" customFormat="1" ht="15" customHeight="1" x14ac:dyDescent="0.2">
      <c r="A24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754"/>
      <c r="C24" s="754"/>
      <c r="D24" s="754"/>
      <c r="E24" s="697"/>
      <c r="F24" s="697"/>
      <c r="G24" s="697"/>
      <c r="H24" s="697"/>
      <c r="I24" s="697"/>
      <c r="J24" s="697"/>
      <c r="K24" s="697"/>
      <c r="L24" s="697"/>
      <c r="M24" s="697"/>
      <c r="N24" s="697"/>
      <c r="O24" s="697"/>
      <c r="P24" s="697"/>
      <c r="Q24" s="697"/>
      <c r="R24" s="697"/>
      <c r="S24" s="697"/>
      <c r="T24" s="698"/>
    </row>
    <row r="25" spans="1:20" s="38" customFormat="1" ht="15" customHeight="1" x14ac:dyDescent="0.2">
      <c r="A25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754"/>
      <c r="C25" s="754"/>
      <c r="D25" s="754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8"/>
    </row>
    <row r="26" spans="1:20" s="38" customFormat="1" ht="15" customHeight="1" x14ac:dyDescent="0.2">
      <c r="A26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754"/>
      <c r="C26" s="754"/>
      <c r="D26" s="754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8"/>
    </row>
    <row r="27" spans="1:20" s="38" customFormat="1" ht="15" customHeight="1" x14ac:dyDescent="0.2">
      <c r="A27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754"/>
      <c r="C27" s="754"/>
      <c r="D27" s="754"/>
      <c r="E27" s="697"/>
      <c r="F27" s="697"/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8"/>
    </row>
    <row r="28" spans="1:20" s="38" customFormat="1" ht="15" customHeight="1" x14ac:dyDescent="0.2">
      <c r="A28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754"/>
      <c r="C28" s="754"/>
      <c r="D28" s="754"/>
      <c r="E28" s="697"/>
      <c r="F28" s="697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8"/>
    </row>
    <row r="29" spans="1:20" s="38" customFormat="1" ht="15" customHeight="1" x14ac:dyDescent="0.2">
      <c r="A29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754"/>
      <c r="C29" s="754"/>
      <c r="D29" s="754"/>
      <c r="E29" s="697"/>
      <c r="F29" s="697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8"/>
    </row>
    <row r="30" spans="1:20" s="38" customFormat="1" ht="15" customHeight="1" x14ac:dyDescent="0.2">
      <c r="A30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754"/>
      <c r="C30" s="754"/>
      <c r="D30" s="754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7"/>
      <c r="R30" s="697"/>
      <c r="S30" s="697"/>
      <c r="T30" s="698"/>
    </row>
    <row r="31" spans="1:20" s="38" customFormat="1" ht="15" customHeight="1" x14ac:dyDescent="0.2">
      <c r="A31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754"/>
      <c r="C31" s="754"/>
      <c r="D31" s="754"/>
      <c r="E31" s="697"/>
      <c r="F31" s="697"/>
      <c r="G31" s="697"/>
      <c r="H31" s="697"/>
      <c r="I31" s="697"/>
      <c r="J31" s="697"/>
      <c r="K31" s="697"/>
      <c r="L31" s="697"/>
      <c r="M31" s="697"/>
      <c r="N31" s="697"/>
      <c r="O31" s="697"/>
      <c r="P31" s="697"/>
      <c r="Q31" s="697"/>
      <c r="R31" s="697"/>
      <c r="S31" s="697"/>
      <c r="T31" s="698"/>
    </row>
    <row r="32" spans="1:20" s="38" customFormat="1" ht="15" customHeight="1" x14ac:dyDescent="0.2">
      <c r="A32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754"/>
      <c r="C32" s="754"/>
      <c r="D32" s="754"/>
      <c r="E32" s="697"/>
      <c r="F32" s="697"/>
      <c r="G32" s="697"/>
      <c r="H32" s="697"/>
      <c r="I32" s="697"/>
      <c r="J32" s="697"/>
      <c r="K32" s="697"/>
      <c r="L32" s="697"/>
      <c r="M32" s="697"/>
      <c r="N32" s="697"/>
      <c r="O32" s="697"/>
      <c r="P32" s="697"/>
      <c r="Q32" s="697"/>
      <c r="R32" s="697"/>
      <c r="S32" s="697"/>
      <c r="T32" s="698"/>
    </row>
    <row r="33" spans="1:20" s="38" customFormat="1" ht="15" customHeight="1" x14ac:dyDescent="0.2">
      <c r="A33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754"/>
      <c r="C33" s="754"/>
      <c r="D33" s="754"/>
      <c r="E33" s="697"/>
      <c r="F33" s="697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7"/>
      <c r="S33" s="697"/>
      <c r="T33" s="698"/>
    </row>
    <row r="34" spans="1:20" s="38" customFormat="1" ht="15" customHeight="1" x14ac:dyDescent="0.2">
      <c r="A34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754"/>
      <c r="C34" s="754"/>
      <c r="D34" s="754"/>
      <c r="E34" s="697"/>
      <c r="F34" s="697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7"/>
      <c r="S34" s="697"/>
      <c r="T34" s="698"/>
    </row>
    <row r="35" spans="1:20" s="38" customFormat="1" ht="15" customHeight="1" x14ac:dyDescent="0.2">
      <c r="A35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754"/>
      <c r="C35" s="754"/>
      <c r="D35" s="754"/>
      <c r="E35" s="697"/>
      <c r="F35" s="697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7"/>
      <c r="S35" s="697"/>
      <c r="T35" s="698"/>
    </row>
    <row r="36" spans="1:20" s="38" customFormat="1" ht="15" customHeight="1" x14ac:dyDescent="0.2">
      <c r="A36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754"/>
      <c r="C36" s="754"/>
      <c r="D36" s="754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7"/>
      <c r="T36" s="698"/>
    </row>
    <row r="37" spans="1:20" s="38" customFormat="1" ht="15" customHeight="1" x14ac:dyDescent="0.2">
      <c r="A37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754"/>
      <c r="C37" s="754"/>
      <c r="D37" s="754"/>
      <c r="E37" s="697"/>
      <c r="F37" s="697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7"/>
      <c r="S37" s="697"/>
      <c r="T37" s="698"/>
    </row>
    <row r="38" spans="1:20" s="38" customFormat="1" ht="15" customHeight="1" x14ac:dyDescent="0.2">
      <c r="A38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754"/>
      <c r="C38" s="754"/>
      <c r="D38" s="754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7"/>
      <c r="S38" s="697"/>
      <c r="T38" s="698"/>
    </row>
    <row r="39" spans="1:20" s="38" customFormat="1" ht="15" customHeight="1" x14ac:dyDescent="0.2">
      <c r="A39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754"/>
      <c r="C39" s="754"/>
      <c r="D39" s="754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/>
      <c r="Q39" s="697"/>
      <c r="R39" s="697"/>
      <c r="S39" s="697"/>
      <c r="T39" s="698"/>
    </row>
    <row r="40" spans="1:20" s="38" customFormat="1" ht="15" customHeight="1" x14ac:dyDescent="0.2">
      <c r="A40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754"/>
      <c r="C40" s="754"/>
      <c r="D40" s="754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8"/>
    </row>
    <row r="41" spans="1:20" s="38" customFormat="1" ht="15" customHeight="1" x14ac:dyDescent="0.2">
      <c r="A41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754"/>
      <c r="C41" s="754"/>
      <c r="D41" s="754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8"/>
    </row>
    <row r="42" spans="1:20" s="38" customFormat="1" ht="15" customHeight="1" x14ac:dyDescent="0.2">
      <c r="A42" s="753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754"/>
      <c r="C42" s="754"/>
      <c r="D42" s="754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8"/>
    </row>
    <row r="43" spans="1:20" s="38" customFormat="1" ht="15" customHeight="1" x14ac:dyDescent="0.2">
      <c r="A43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697"/>
      <c r="C43" s="697"/>
      <c r="D43" s="697"/>
      <c r="E43" s="697"/>
      <c r="F43" s="697"/>
      <c r="G43" s="697"/>
      <c r="H43" s="697"/>
      <c r="I43" s="697"/>
      <c r="J43" s="697"/>
      <c r="K43" s="697"/>
      <c r="L43" s="697"/>
      <c r="M43" s="697"/>
      <c r="N43" s="697"/>
      <c r="O43" s="697"/>
      <c r="P43" s="697"/>
      <c r="Q43" s="697"/>
      <c r="R43" s="697"/>
      <c r="S43" s="697"/>
      <c r="T43" s="698"/>
    </row>
    <row r="44" spans="1:20" s="38" customFormat="1" ht="15" customHeight="1" x14ac:dyDescent="0.2">
      <c r="A44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697"/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698"/>
    </row>
    <row r="45" spans="1:20" s="38" customFormat="1" ht="15" customHeight="1" x14ac:dyDescent="0.2">
      <c r="A45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697"/>
      <c r="C45" s="697"/>
      <c r="D45" s="697"/>
      <c r="E45" s="697"/>
      <c r="F45" s="697"/>
      <c r="G45" s="697"/>
      <c r="H45" s="697"/>
      <c r="I45" s="697"/>
      <c r="J45" s="697"/>
      <c r="K45" s="697"/>
      <c r="L45" s="697"/>
      <c r="M45" s="697"/>
      <c r="N45" s="697"/>
      <c r="O45" s="697"/>
      <c r="P45" s="697"/>
      <c r="Q45" s="697"/>
      <c r="R45" s="697"/>
      <c r="S45" s="697"/>
      <c r="T45" s="698"/>
    </row>
    <row r="46" spans="1:20" s="38" customFormat="1" ht="15" customHeight="1" x14ac:dyDescent="0.2">
      <c r="A46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8"/>
    </row>
    <row r="47" spans="1:20" s="38" customFormat="1" ht="15" customHeight="1" x14ac:dyDescent="0.2">
      <c r="A47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8"/>
    </row>
    <row r="48" spans="1:20" s="38" customFormat="1" ht="15" customHeight="1" x14ac:dyDescent="0.2">
      <c r="A48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697"/>
      <c r="C48" s="697"/>
      <c r="D48" s="697"/>
      <c r="E48" s="697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8"/>
    </row>
    <row r="49" spans="1:20" s="38" customFormat="1" ht="15" customHeight="1" x14ac:dyDescent="0.2">
      <c r="A49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697"/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8"/>
    </row>
    <row r="50" spans="1:20" s="38" customFormat="1" ht="15" customHeight="1" x14ac:dyDescent="0.2">
      <c r="A50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697"/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8"/>
    </row>
    <row r="51" spans="1:20" s="38" customFormat="1" ht="15" customHeight="1" x14ac:dyDescent="0.2">
      <c r="A51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697"/>
      <c r="C51" s="697"/>
      <c r="D51" s="697"/>
      <c r="E51" s="697"/>
      <c r="F51" s="697"/>
      <c r="G51" s="697"/>
      <c r="H51" s="697"/>
      <c r="I51" s="697"/>
      <c r="J51" s="697"/>
      <c r="K51" s="697"/>
      <c r="L51" s="697"/>
      <c r="M51" s="697"/>
      <c r="N51" s="697"/>
      <c r="O51" s="697"/>
      <c r="P51" s="697"/>
      <c r="Q51" s="697"/>
      <c r="R51" s="697"/>
      <c r="S51" s="697"/>
      <c r="T51" s="698"/>
    </row>
    <row r="52" spans="1:20" s="38" customFormat="1" ht="15" customHeight="1" x14ac:dyDescent="0.2">
      <c r="A52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697"/>
      <c r="C52" s="697"/>
      <c r="D52" s="697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697"/>
      <c r="P52" s="697"/>
      <c r="Q52" s="697"/>
      <c r="R52" s="697"/>
      <c r="S52" s="697"/>
      <c r="T52" s="698"/>
    </row>
    <row r="53" spans="1:20" s="38" customFormat="1" ht="15" customHeight="1" x14ac:dyDescent="0.2">
      <c r="A53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697"/>
      <c r="C53" s="697"/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97"/>
      <c r="R53" s="697"/>
      <c r="S53" s="697"/>
      <c r="T53" s="698"/>
    </row>
    <row r="54" spans="1:20" s="38" customFormat="1" ht="15" customHeight="1" x14ac:dyDescent="0.2">
      <c r="A54" s="696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697"/>
      <c r="C54" s="697"/>
      <c r="D54" s="697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7"/>
      <c r="S54" s="697"/>
      <c r="T54" s="698"/>
    </row>
    <row r="55" spans="1:20" s="38" customFormat="1" ht="15" customHeight="1" x14ac:dyDescent="0.2">
      <c r="A55" s="696" t="e">
        <f>IF(#REF!&lt;&gt;"OK", "O valor de BDI sem a desoneração está fora da faixa admitida no Acórdão TCU Plenária 2622/2013.",".")</f>
        <v>#REF!</v>
      </c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8"/>
    </row>
    <row r="56" spans="1:20" s="38" customFormat="1" ht="18" x14ac:dyDescent="0.2">
      <c r="A56" s="724" t="s">
        <v>94</v>
      </c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6"/>
    </row>
    <row r="57" spans="1:20" s="38" customFormat="1" ht="151.5" customHeight="1" x14ac:dyDescent="0.2">
      <c r="A57" s="727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728"/>
      <c r="C57" s="728"/>
      <c r="D57" s="728"/>
      <c r="E57" s="728"/>
      <c r="F57" s="728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728"/>
      <c r="R57" s="728"/>
      <c r="S57" s="728"/>
      <c r="T57" s="729"/>
    </row>
    <row r="58" spans="1:20" ht="15" customHeight="1" x14ac:dyDescent="0.2">
      <c r="A58" s="757"/>
      <c r="B58" s="758"/>
      <c r="C58" s="758"/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9"/>
    </row>
    <row r="59" spans="1:20" s="57" customFormat="1" ht="24" customHeight="1" x14ac:dyDescent="0.2">
      <c r="A59" s="715"/>
      <c r="B59" s="716"/>
      <c r="C59" s="716"/>
      <c r="D59" s="716"/>
      <c r="E59" s="716"/>
      <c r="F59" s="716"/>
      <c r="G59" s="716"/>
      <c r="H59" s="716"/>
      <c r="I59" s="760">
        <f>'ANEXO 02-BDI'!$I$31</f>
        <v>0</v>
      </c>
      <c r="J59" s="761"/>
      <c r="K59" s="761"/>
      <c r="L59" s="761"/>
      <c r="M59" s="761"/>
      <c r="N59" s="761"/>
      <c r="O59" s="761"/>
      <c r="P59" s="761"/>
      <c r="Q59" s="761"/>
      <c r="R59" s="761"/>
      <c r="S59" s="761"/>
      <c r="T59" s="762"/>
    </row>
    <row r="60" spans="1:20" s="57" customFormat="1" ht="24" customHeight="1" x14ac:dyDescent="0.2">
      <c r="A60" s="720"/>
      <c r="B60" s="721"/>
      <c r="C60" s="721"/>
      <c r="D60" s="721"/>
      <c r="E60" s="721"/>
      <c r="F60" s="721"/>
      <c r="G60" s="721"/>
      <c r="H60" s="721"/>
      <c r="I60" s="722" t="s">
        <v>79</v>
      </c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3"/>
    </row>
    <row r="61" spans="1:20" s="57" customFormat="1" ht="24" customHeight="1" x14ac:dyDescent="0.2">
      <c r="A61" s="734" t="s">
        <v>95</v>
      </c>
      <c r="B61" s="735"/>
      <c r="C61" s="735"/>
      <c r="D61" s="735"/>
      <c r="E61" s="735"/>
      <c r="F61" s="735"/>
      <c r="G61" s="735"/>
      <c r="H61" s="735"/>
      <c r="I61" s="736">
        <f>'ANEXO 01-ORÇAMENTO'!B189</f>
        <v>44764</v>
      </c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65"/>
    </row>
    <row r="62" spans="1:20" s="57" customFormat="1" ht="24" customHeight="1" x14ac:dyDescent="0.2">
      <c r="A62" s="739" t="s">
        <v>59</v>
      </c>
      <c r="B62" s="740"/>
      <c r="C62" s="740"/>
      <c r="D62" s="740"/>
      <c r="E62" s="740"/>
      <c r="F62" s="740"/>
      <c r="G62" s="740"/>
      <c r="H62" s="740"/>
      <c r="I62" s="755">
        <f>'ANEXO 01-ORÇAMENTO'!A190</f>
        <v>0</v>
      </c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6"/>
    </row>
    <row r="63" spans="1:20" s="38" customFormat="1" ht="14.25" customHeight="1" x14ac:dyDescent="0.2"/>
    <row r="64" spans="1:2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ht="12.75" customHeigh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4" zoomScaleNormal="100" zoomScaleSheetLayoutView="100" workbookViewId="0">
      <selection activeCell="J15" sqref="J15"/>
    </sheetView>
  </sheetViews>
  <sheetFormatPr defaultRowHeight="12.75" x14ac:dyDescent="0.2"/>
  <cols>
    <col min="2" max="2" width="12.85546875" customWidth="1"/>
    <col min="3" max="3" width="69.42578125" customWidth="1"/>
  </cols>
  <sheetData>
    <row r="1" spans="1:5" ht="90.75" customHeight="1" thickBot="1" x14ac:dyDescent="0.25">
      <c r="A1" s="141"/>
      <c r="B1" s="142"/>
      <c r="C1" s="142"/>
      <c r="D1" s="142"/>
      <c r="E1" s="143"/>
    </row>
    <row r="2" spans="1:5" ht="18" x14ac:dyDescent="0.2">
      <c r="A2" s="118" t="s">
        <v>58</v>
      </c>
      <c r="B2" s="119"/>
      <c r="C2" s="119"/>
      <c r="D2" s="119"/>
      <c r="E2" s="120"/>
    </row>
    <row r="3" spans="1:5" ht="18" x14ac:dyDescent="0.25">
      <c r="A3" s="116" t="s">
        <v>100</v>
      </c>
      <c r="B3" s="121"/>
      <c r="C3" s="121"/>
      <c r="D3" s="121"/>
      <c r="E3" s="122"/>
    </row>
    <row r="4" spans="1:5" ht="15" x14ac:dyDescent="0.2">
      <c r="A4" s="123"/>
      <c r="B4" s="124"/>
      <c r="C4" s="124"/>
      <c r="D4" s="124"/>
      <c r="E4" s="125"/>
    </row>
    <row r="5" spans="1:5" ht="15.75" x14ac:dyDescent="0.2">
      <c r="A5" s="763" t="str">
        <f>'ANEXO 01-ORÇAMENTO'!A5</f>
        <v>SOLICITANTE: SECRETARIA MUNICIPAL DE EDUCAÇÃO</v>
      </c>
      <c r="B5" s="752"/>
      <c r="C5" s="752"/>
      <c r="D5" s="752"/>
      <c r="E5" s="764"/>
    </row>
    <row r="6" spans="1:5" ht="15.75" x14ac:dyDescent="0.2">
      <c r="A6" s="751" t="str">
        <f>'ANEXO 01-ORÇAMENTO'!A6</f>
        <v>OBJETO: E.M.E.I. CARLOS ARNO PRETZEL</v>
      </c>
      <c r="B6" s="769"/>
      <c r="C6" s="769"/>
      <c r="D6" s="769"/>
      <c r="E6" s="770"/>
    </row>
    <row r="7" spans="1:5" ht="15.75" x14ac:dyDescent="0.2">
      <c r="A7" s="771" t="str">
        <f>'ANEXO 01-ORÇAMENTO'!A7</f>
        <v>LOCAL DA OBRA: Maurício Cardoso 2820, Bandeira Branca</v>
      </c>
      <c r="B7" s="772"/>
      <c r="C7" s="772"/>
      <c r="D7" s="772"/>
      <c r="E7" s="773"/>
    </row>
    <row r="8" spans="1:5" ht="16.5" thickBot="1" x14ac:dyDescent="0.25">
      <c r="A8" s="145"/>
      <c r="B8" s="127"/>
      <c r="C8" s="127"/>
      <c r="D8" s="127"/>
      <c r="E8" s="144"/>
    </row>
    <row r="9" spans="1:5" ht="13.5" thickBot="1" x14ac:dyDescent="0.25">
      <c r="A9" s="774" t="str">
        <f>'[2]ANEXO 01-ORÇAMENTO'!C16</f>
        <v>DESCRIMINAÇÃO</v>
      </c>
      <c r="B9" s="775"/>
      <c r="C9" s="775"/>
      <c r="D9" s="775"/>
      <c r="E9" s="776"/>
    </row>
    <row r="10" spans="1:5" x14ac:dyDescent="0.2">
      <c r="A10" s="138"/>
      <c r="B10" s="113"/>
      <c r="C10" s="114" t="s">
        <v>80</v>
      </c>
      <c r="D10" s="113"/>
      <c r="E10" s="115"/>
    </row>
    <row r="11" spans="1:5" ht="45" customHeight="1" x14ac:dyDescent="0.2">
      <c r="A11" s="777" t="s">
        <v>381</v>
      </c>
      <c r="B11" s="778"/>
      <c r="C11" s="778"/>
      <c r="D11" s="778"/>
      <c r="E11" s="779"/>
    </row>
    <row r="12" spans="1:5" x14ac:dyDescent="0.2">
      <c r="A12" s="157"/>
      <c r="B12" s="158"/>
      <c r="C12" s="160" t="s">
        <v>207</v>
      </c>
      <c r="D12" s="158"/>
      <c r="E12" s="159"/>
    </row>
    <row r="13" spans="1:5" ht="13.5" thickBot="1" x14ac:dyDescent="0.25">
      <c r="A13" s="766" t="s">
        <v>382</v>
      </c>
      <c r="B13" s="767"/>
      <c r="C13" s="767"/>
      <c r="D13" s="767"/>
      <c r="E13" s="768"/>
    </row>
    <row r="14" spans="1:5" x14ac:dyDescent="0.2">
      <c r="A14" s="169"/>
      <c r="B14" s="170"/>
      <c r="C14" s="171" t="s">
        <v>208</v>
      </c>
      <c r="D14" s="170"/>
      <c r="E14" s="172"/>
    </row>
    <row r="15" spans="1:5" ht="32.25" customHeight="1" thickBot="1" x14ac:dyDescent="0.25">
      <c r="A15" s="766" t="s">
        <v>383</v>
      </c>
      <c r="B15" s="767"/>
      <c r="C15" s="767"/>
      <c r="D15" s="767"/>
      <c r="E15" s="768"/>
    </row>
    <row r="16" spans="1:5" ht="15" x14ac:dyDescent="0.2">
      <c r="A16" s="146" t="s">
        <v>91</v>
      </c>
      <c r="B16" s="147">
        <f>'ANEXO 01-ORÇAMENTO'!$B$189</f>
        <v>44764</v>
      </c>
      <c r="C16" s="85" t="s">
        <v>54</v>
      </c>
      <c r="D16" s="98"/>
      <c r="E16" s="148"/>
    </row>
    <row r="17" spans="1:5" ht="15" x14ac:dyDescent="0.2">
      <c r="A17" s="146"/>
      <c r="B17" s="147"/>
      <c r="C17" s="85"/>
      <c r="D17" s="98"/>
      <c r="E17" s="148"/>
    </row>
    <row r="18" spans="1:5" ht="15" x14ac:dyDescent="0.2">
      <c r="A18" s="146"/>
      <c r="B18" s="147"/>
      <c r="C18" s="85"/>
      <c r="D18" s="98"/>
      <c r="E18" s="148"/>
    </row>
    <row r="19" spans="1:5" ht="15" x14ac:dyDescent="0.2">
      <c r="A19" s="146"/>
      <c r="B19" s="147"/>
      <c r="C19" s="85"/>
      <c r="D19" s="98"/>
      <c r="E19" s="148"/>
    </row>
    <row r="20" spans="1:5" ht="15" x14ac:dyDescent="0.2">
      <c r="A20" s="149"/>
      <c r="B20" s="96"/>
      <c r="C20" s="85"/>
      <c r="D20" s="98"/>
      <c r="E20" s="148"/>
    </row>
    <row r="21" spans="1:5" ht="15.75" x14ac:dyDescent="0.2">
      <c r="A21" s="149"/>
      <c r="B21" s="98"/>
      <c r="C21" s="150" t="s">
        <v>73</v>
      </c>
      <c r="D21" s="98"/>
      <c r="E21" s="148"/>
    </row>
    <row r="22" spans="1:5" ht="15.75" x14ac:dyDescent="0.2">
      <c r="A22" s="149"/>
      <c r="B22" s="151"/>
      <c r="C22" s="85" t="s">
        <v>74</v>
      </c>
      <c r="D22" s="98"/>
      <c r="E22" s="152"/>
    </row>
    <row r="23" spans="1:5" ht="15.75" x14ac:dyDescent="0.2">
      <c r="A23" s="149"/>
      <c r="B23" s="151"/>
      <c r="C23" s="85" t="s">
        <v>77</v>
      </c>
      <c r="D23" s="98"/>
      <c r="E23" s="152"/>
    </row>
    <row r="24" spans="1:5" ht="15.75" x14ac:dyDescent="0.2">
      <c r="A24" s="149"/>
      <c r="B24" s="151"/>
      <c r="C24" s="85"/>
      <c r="D24" s="98"/>
      <c r="E24" s="152"/>
    </row>
    <row r="25" spans="1:5" ht="15.75" x14ac:dyDescent="0.2">
      <c r="A25" s="149"/>
      <c r="B25" s="151"/>
      <c r="C25" s="85"/>
      <c r="D25" s="98"/>
      <c r="E25" s="152"/>
    </row>
    <row r="26" spans="1:5" ht="15.75" x14ac:dyDescent="0.2">
      <c r="A26" s="149"/>
      <c r="B26" s="151"/>
      <c r="C26" s="85"/>
      <c r="D26" s="98"/>
      <c r="E26" s="152"/>
    </row>
    <row r="27" spans="1:5" ht="15.75" x14ac:dyDescent="0.2">
      <c r="A27" s="149"/>
      <c r="B27" s="151"/>
      <c r="C27" s="85"/>
      <c r="D27" s="98"/>
      <c r="E27" s="152"/>
    </row>
    <row r="28" spans="1:5" ht="15.75" x14ac:dyDescent="0.2">
      <c r="A28" s="149"/>
      <c r="B28" s="151"/>
      <c r="C28" s="85"/>
      <c r="D28" s="98"/>
      <c r="E28" s="152"/>
    </row>
    <row r="29" spans="1:5" ht="15.75" x14ac:dyDescent="0.2">
      <c r="A29" s="149"/>
      <c r="B29" s="151"/>
      <c r="C29" s="85"/>
      <c r="D29" s="98"/>
      <c r="E29" s="152"/>
    </row>
    <row r="30" spans="1:5" ht="15.75" x14ac:dyDescent="0.2">
      <c r="A30" s="149"/>
      <c r="B30" s="151"/>
      <c r="C30" s="85"/>
      <c r="D30" s="98"/>
      <c r="E30" s="152"/>
    </row>
    <row r="31" spans="1:5" ht="15.75" x14ac:dyDescent="0.2">
      <c r="A31" s="149"/>
      <c r="B31" s="151"/>
      <c r="C31" s="85"/>
      <c r="D31" s="98"/>
      <c r="E31" s="152"/>
    </row>
    <row r="32" spans="1:5" ht="15.75" x14ac:dyDescent="0.2">
      <c r="A32" s="149"/>
      <c r="B32" s="151"/>
      <c r="C32" s="85"/>
      <c r="D32" s="98"/>
      <c r="E32" s="152"/>
    </row>
    <row r="33" spans="1:5" ht="15.75" x14ac:dyDescent="0.2">
      <c r="A33" s="149"/>
      <c r="B33" s="151"/>
      <c r="C33" s="85"/>
      <c r="D33" s="98"/>
      <c r="E33" s="152"/>
    </row>
    <row r="34" spans="1:5" ht="15.75" x14ac:dyDescent="0.2">
      <c r="A34" s="149"/>
      <c r="B34" s="151"/>
      <c r="C34" s="85"/>
      <c r="D34" s="98"/>
      <c r="E34" s="152"/>
    </row>
    <row r="35" spans="1:5" ht="15.75" x14ac:dyDescent="0.2">
      <c r="A35" s="149"/>
      <c r="B35" s="151"/>
      <c r="C35" s="85"/>
      <c r="D35" s="98"/>
      <c r="E35" s="152"/>
    </row>
    <row r="36" spans="1:5" ht="15.75" x14ac:dyDescent="0.2">
      <c r="A36" s="149"/>
      <c r="B36" s="151"/>
      <c r="C36" s="85"/>
      <c r="D36" s="98"/>
      <c r="E36" s="152"/>
    </row>
    <row r="37" spans="1:5" ht="15.75" x14ac:dyDescent="0.2">
      <c r="A37" s="149"/>
      <c r="B37" s="151"/>
      <c r="C37" s="85"/>
      <c r="D37" s="98"/>
      <c r="E37" s="152"/>
    </row>
    <row r="38" spans="1:5" ht="15.75" x14ac:dyDescent="0.2">
      <c r="A38" s="149"/>
      <c r="B38" s="151"/>
      <c r="C38" s="85"/>
      <c r="D38" s="98"/>
      <c r="E38" s="152"/>
    </row>
    <row r="39" spans="1:5" ht="15" x14ac:dyDescent="0.2">
      <c r="A39" s="149"/>
      <c r="B39" s="98"/>
      <c r="D39" s="98"/>
      <c r="E39" s="148"/>
    </row>
    <row r="40" spans="1:5" ht="15.75" thickBot="1" x14ac:dyDescent="0.25">
      <c r="A40" s="153"/>
      <c r="B40" s="154"/>
      <c r="C40" s="155"/>
      <c r="D40" s="154"/>
      <c r="E40" s="156"/>
    </row>
  </sheetData>
  <mergeCells count="7">
    <mergeCell ref="A15:E15"/>
    <mergeCell ref="A5:E5"/>
    <mergeCell ref="A6:E6"/>
    <mergeCell ref="A7:E7"/>
    <mergeCell ref="A9:E9"/>
    <mergeCell ref="A11:E11"/>
    <mergeCell ref="A13:E13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787" t="s">
        <v>15</v>
      </c>
      <c r="D4" s="787"/>
      <c r="E4" s="787"/>
      <c r="F4" s="787"/>
      <c r="G4" s="787"/>
      <c r="H4" s="787"/>
      <c r="I4" s="787" t="s">
        <v>3</v>
      </c>
      <c r="J4" s="787"/>
      <c r="K4" s="787"/>
      <c r="L4" s="787"/>
      <c r="M4" s="787"/>
      <c r="N4" s="787"/>
      <c r="O4" s="787" t="s">
        <v>16</v>
      </c>
      <c r="P4" s="787"/>
      <c r="Q4" s="787"/>
      <c r="R4" s="787"/>
      <c r="S4" s="787"/>
      <c r="T4" s="787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788" t="s">
        <v>34</v>
      </c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90"/>
      <c r="O18" s="791" t="s">
        <v>35</v>
      </c>
      <c r="P18" s="792"/>
      <c r="Q18" s="792"/>
      <c r="R18" s="792"/>
      <c r="S18" s="792"/>
      <c r="T18" s="793"/>
    </row>
    <row r="19" spans="2:23" x14ac:dyDescent="0.2">
      <c r="B19" s="20">
        <v>1</v>
      </c>
      <c r="C19" s="780" t="s">
        <v>36</v>
      </c>
      <c r="D19" s="781"/>
      <c r="E19" s="781"/>
      <c r="F19" s="781"/>
      <c r="G19" s="781"/>
      <c r="H19" s="781"/>
      <c r="I19" s="781"/>
      <c r="J19" s="781"/>
      <c r="K19" s="781"/>
      <c r="L19" s="781"/>
      <c r="M19" s="781"/>
      <c r="N19" s="782"/>
      <c r="O19" s="783">
        <v>20.34</v>
      </c>
      <c r="P19" s="784"/>
      <c r="Q19" s="785">
        <v>22.12</v>
      </c>
      <c r="R19" s="785"/>
      <c r="S19" s="785">
        <v>25</v>
      </c>
      <c r="T19" s="786"/>
    </row>
    <row r="20" spans="2:23" x14ac:dyDescent="0.2">
      <c r="B20" s="21">
        <v>2</v>
      </c>
      <c r="C20" s="794" t="s">
        <v>37</v>
      </c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6"/>
      <c r="O20" s="797">
        <v>19.600000000000001</v>
      </c>
      <c r="P20" s="798"/>
      <c r="Q20" s="799">
        <v>20.97</v>
      </c>
      <c r="R20" s="799"/>
      <c r="S20" s="799">
        <v>24.23</v>
      </c>
      <c r="T20" s="800"/>
    </row>
    <row r="21" spans="2:23" x14ac:dyDescent="0.2">
      <c r="B21" s="21">
        <v>3</v>
      </c>
      <c r="C21" s="794" t="s">
        <v>38</v>
      </c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6"/>
      <c r="O21" s="797">
        <v>20.76</v>
      </c>
      <c r="P21" s="798"/>
      <c r="Q21" s="799">
        <v>24.18</v>
      </c>
      <c r="R21" s="799"/>
      <c r="S21" s="799">
        <v>26.44</v>
      </c>
      <c r="T21" s="800"/>
    </row>
    <row r="22" spans="2:23" x14ac:dyDescent="0.2">
      <c r="B22" s="21">
        <v>4</v>
      </c>
      <c r="C22" s="794" t="s">
        <v>39</v>
      </c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6"/>
      <c r="O22" s="797">
        <v>24</v>
      </c>
      <c r="P22" s="798"/>
      <c r="Q22" s="799">
        <v>25.84</v>
      </c>
      <c r="R22" s="799"/>
      <c r="S22" s="799">
        <v>27.86</v>
      </c>
      <c r="T22" s="800"/>
    </row>
    <row r="23" spans="2:23" x14ac:dyDescent="0.2">
      <c r="B23" s="21">
        <v>5</v>
      </c>
      <c r="C23" s="794" t="s">
        <v>40</v>
      </c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6"/>
      <c r="O23" s="797">
        <v>22.8</v>
      </c>
      <c r="P23" s="798"/>
      <c r="Q23" s="799">
        <v>27.48</v>
      </c>
      <c r="R23" s="799"/>
      <c r="S23" s="799">
        <v>30.95</v>
      </c>
      <c r="T23" s="800"/>
    </row>
    <row r="24" spans="2:23" ht="13.5" thickBot="1" x14ac:dyDescent="0.25">
      <c r="B24" s="22">
        <v>6</v>
      </c>
      <c r="C24" s="812" t="s">
        <v>41</v>
      </c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4"/>
      <c r="O24" s="815">
        <v>11.1</v>
      </c>
      <c r="P24" s="816"/>
      <c r="Q24" s="804">
        <v>14.02</v>
      </c>
      <c r="R24" s="804"/>
      <c r="S24" s="804">
        <v>16.8</v>
      </c>
      <c r="T24" s="805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43</v>
      </c>
      <c r="C27" s="801"/>
      <c r="D27" s="802"/>
      <c r="E27" s="802"/>
      <c r="F27" s="802"/>
      <c r="G27" s="802"/>
      <c r="H27" s="802"/>
      <c r="I27" s="803"/>
    </row>
    <row r="28" spans="2:23" x14ac:dyDescent="0.2">
      <c r="B28" s="21">
        <v>1</v>
      </c>
      <c r="C28" s="806" t="s">
        <v>1</v>
      </c>
      <c r="D28" s="807"/>
      <c r="E28" s="807"/>
      <c r="F28" s="807"/>
      <c r="G28" s="807"/>
      <c r="H28" s="807"/>
      <c r="I28" s="808"/>
    </row>
    <row r="29" spans="2:23" ht="13.5" thickBot="1" x14ac:dyDescent="0.25">
      <c r="B29" s="21">
        <v>2</v>
      </c>
      <c r="C29" s="809" t="s">
        <v>2</v>
      </c>
      <c r="D29" s="810"/>
      <c r="E29" s="810"/>
      <c r="F29" s="810"/>
      <c r="G29" s="810"/>
      <c r="H29" s="810"/>
      <c r="I29" s="811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ANEXO 01-ORÇAMENTO</vt:lpstr>
      <vt:lpstr>ANEXO 02-BDI</vt:lpstr>
      <vt:lpstr>ANEXO 03-CRONOGRAMA</vt:lpstr>
      <vt:lpstr>ANEXO 04- ENCARGOS SOCIAIS</vt:lpstr>
      <vt:lpstr>ANEXO 05- ITENS RELEVANTES</vt:lpstr>
      <vt:lpstr>Plan4</vt:lpstr>
      <vt:lpstr>'ANEXO 01-ORÇAMENTO'!Area_de_impressao</vt:lpstr>
      <vt:lpstr>'ANEXO 02-BDI'!Area_de_impressao</vt:lpstr>
      <vt:lpstr>'ANEXO 03-CRONOGRAMA'!Area_de_impressao</vt:lpstr>
      <vt:lpstr>'ANEXO 05- ITENS RELEVANTES'!Area_de_impressao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Beto</cp:lastModifiedBy>
  <cp:lastPrinted>2022-07-22T13:23:33Z</cp:lastPrinted>
  <dcterms:created xsi:type="dcterms:W3CDTF">2014-06-24T16:50:41Z</dcterms:created>
  <dcterms:modified xsi:type="dcterms:W3CDTF">2022-07-22T13:23:47Z</dcterms:modified>
</cp:coreProperties>
</file>